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C93CE027-5247-4E22-B883-1D802FCD96C9}" xr6:coauthVersionLast="47" xr6:coauthVersionMax="47" xr10:uidLastSave="{00000000-0000-0000-0000-000000000000}"/>
  <bookViews>
    <workbookView xWindow="-120" yWindow="-120" windowWidth="29040" windowHeight="15840" xr2:uid="{2ED6C8B2-CA79-4143-B607-EFC780D7A807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8" i="2" s="1"/>
  <c r="L3" i="2"/>
  <c r="N3" i="2" s="1"/>
  <c r="P3" i="2"/>
  <c r="I4" i="2"/>
  <c r="L4" i="2"/>
  <c r="N4" i="2" s="1"/>
  <c r="I5" i="2"/>
  <c r="L5" i="2"/>
  <c r="N5" i="2" s="1"/>
  <c r="D6" i="2"/>
  <c r="G6" i="2"/>
  <c r="H6" i="2"/>
  <c r="I7" i="2" s="1"/>
  <c r="J6" i="2"/>
  <c r="M6" i="2"/>
  <c r="Q7" i="2" l="1"/>
  <c r="N8" i="2"/>
  <c r="P4" i="2"/>
  <c r="L6" i="2"/>
  <c r="N7" i="2" s="1"/>
  <c r="P5" i="2"/>
  <c r="P6" i="2" l="1"/>
  <c r="R5" i="2"/>
  <c r="R3" i="2"/>
  <c r="R4" i="2"/>
  <c r="R6" i="2"/>
  <c r="Q8" i="2" l="1"/>
  <c r="S8" i="2" s="1"/>
</calcChain>
</file>

<file path=xl/sharedStrings.xml><?xml version="1.0" encoding="utf-8"?>
<sst xmlns="http://schemas.openxmlformats.org/spreadsheetml/2006/main" count="64" uniqueCount="52">
  <si>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</si>
  <si>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</si>
  <si>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</si>
  <si>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</si>
  <si>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</si>
  <si>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</si>
  <si>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</si>
  <si>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</si>
  <si>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</si>
  <si>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</si>
  <si>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</si>
  <si>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</si>
  <si>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</si>
  <si>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</si>
  <si>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</si>
  <si>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</si>
  <si>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</si>
  <si>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</si>
  <si>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</si>
  <si>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</si>
  <si>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</si>
  <si>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</si>
  <si>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</si>
  <si>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</si>
  <si>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</si>
  <si>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</si>
  <si>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</si>
  <si>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57-056-003-00</t>
  </si>
  <si>
    <t>120 ELIZABETH</t>
  </si>
  <si>
    <t>WD</t>
  </si>
  <si>
    <t>03-ARM'S LENGTH</t>
  </si>
  <si>
    <t>056</t>
  </si>
  <si>
    <t>2 STORY</t>
  </si>
  <si>
    <t>No</t>
  </si>
  <si>
    <t xml:space="preserve">  /  /    </t>
  </si>
  <si>
    <t>CONDO AVERAGE</t>
  </si>
  <si>
    <t>57-875-006-00</t>
  </si>
  <si>
    <t>807 LAKE</t>
  </si>
  <si>
    <t>SHDYS</t>
  </si>
  <si>
    <t>CONDO EXCELLENT</t>
  </si>
  <si>
    <t>57-875-011-00</t>
  </si>
  <si>
    <t>787 LAKE</t>
  </si>
  <si>
    <t>BED &amp; BREAKFAST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</si>
  <si>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</si>
  <si>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</si>
  <si>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</si>
  <si>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</si>
  <si>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</si>
  <si>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</si>
  <si>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</si>
  <si>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</si>
  <si>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056 BAYVIEW CONDO &amp; SHDYS SHADY SHORES CONDO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</si>
</sst>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5A28-54A2-4009-BA17-63D4EE2DE2A1}">
  <dimension ref="A1:BL8"/>
  <sheetViews>
    <sheetView tabSelected="1" view="pageBreakPreview" topLeftCell="J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6.8554687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7.85546875" bestFit="1" customWidth="1"/>
    <col min="26" max="27" width="13.7109375" bestFit="1" customWidth="1"/>
  </cols>
  <sheetData>
    <row r="1" spans="1:64" x14ac:dyDescent="0.2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44252</v>
      </c>
      <c r="D3" s="7">
        <v>315000</v>
      </c>
      <c r="E3" t="s">
        <v>29</v>
      </c>
      <c r="F3" t="s">
        <v>30</v>
      </c>
      <c r="G3" s="7">
        <v>315000</v>
      </c>
      <c r="H3" s="7">
        <v>157500</v>
      </c>
      <c r="I3" s="12">
        <f>H3/G3*100</f>
        <v>50</v>
      </c>
      <c r="J3" s="7">
        <v>315018</v>
      </c>
      <c r="K3" s="7">
        <v>50500</v>
      </c>
      <c r="L3" s="7">
        <f>G3-K3</f>
        <v>264500</v>
      </c>
      <c r="M3" s="7">
        <v>143370.1875</v>
      </c>
      <c r="N3" s="22">
        <f>L3/M3</f>
        <v>1.8448744792218397</v>
      </c>
      <c r="O3" s="26">
        <v>1288</v>
      </c>
      <c r="P3" s="31">
        <f>L3/O3</f>
        <v>205.35714285714286</v>
      </c>
      <c r="Q3" s="36" t="s">
        <v>31</v>
      </c>
      <c r="R3" s="41">
        <f>ABS(N8-N3)*100</f>
        <v>4.661378817970796</v>
      </c>
      <c r="S3" t="s">
        <v>32</v>
      </c>
      <c r="U3" s="7">
        <v>50500</v>
      </c>
      <c r="V3" t="s">
        <v>33</v>
      </c>
      <c r="W3" s="17" t="s">
        <v>34</v>
      </c>
      <c r="Y3" t="s">
        <v>35</v>
      </c>
      <c r="Z3">
        <v>407</v>
      </c>
      <c r="AA3">
        <v>89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44113</v>
      </c>
      <c r="D4" s="7">
        <v>618000</v>
      </c>
      <c r="E4" t="s">
        <v>29</v>
      </c>
      <c r="F4" t="s">
        <v>30</v>
      </c>
      <c r="G4" s="7">
        <v>618000</v>
      </c>
      <c r="H4" s="7">
        <v>268900</v>
      </c>
      <c r="I4" s="12">
        <f>H4/G4*100</f>
        <v>43.511326860841429</v>
      </c>
      <c r="J4" s="7">
        <v>537751</v>
      </c>
      <c r="K4" s="7">
        <v>206182</v>
      </c>
      <c r="L4" s="7">
        <f>G4-K4</f>
        <v>411818</v>
      </c>
      <c r="M4" s="7">
        <v>184205</v>
      </c>
      <c r="N4" s="22">
        <f>L4/M4</f>
        <v>2.235650498086371</v>
      </c>
      <c r="O4" s="26">
        <v>1480</v>
      </c>
      <c r="P4" s="31">
        <f>L4/O4</f>
        <v>278.25540540540538</v>
      </c>
      <c r="Q4" s="36" t="s">
        <v>38</v>
      </c>
      <c r="R4" s="41">
        <f>ABS(N8-N4)*100</f>
        <v>34.416223068482331</v>
      </c>
      <c r="S4" t="s">
        <v>32</v>
      </c>
      <c r="U4" s="7">
        <v>200200</v>
      </c>
      <c r="V4" t="s">
        <v>33</v>
      </c>
      <c r="W4" s="17" t="s">
        <v>34</v>
      </c>
      <c r="Y4" t="s">
        <v>39</v>
      </c>
      <c r="Z4">
        <v>407</v>
      </c>
      <c r="AA4">
        <v>86</v>
      </c>
    </row>
    <row r="5" spans="1:64" ht="15.75" thickBot="1" x14ac:dyDescent="0.3">
      <c r="A5" t="s">
        <v>40</v>
      </c>
      <c r="B5" t="s">
        <v>41</v>
      </c>
      <c r="C5" s="17">
        <v>44281</v>
      </c>
      <c r="D5" s="7">
        <v>600000</v>
      </c>
      <c r="E5" t="s">
        <v>29</v>
      </c>
      <c r="F5" t="s">
        <v>30</v>
      </c>
      <c r="G5" s="7">
        <v>600000</v>
      </c>
      <c r="H5" s="7">
        <v>323900</v>
      </c>
      <c r="I5" s="12">
        <f>H5/G5*100</f>
        <v>53.983333333333341</v>
      </c>
      <c r="J5" s="7">
        <v>647724</v>
      </c>
      <c r="K5" s="7">
        <v>230840</v>
      </c>
      <c r="L5" s="7">
        <f>G5-K5</f>
        <v>369160</v>
      </c>
      <c r="M5" s="7">
        <v>231602.21875</v>
      </c>
      <c r="N5" s="22">
        <f>L5/M5</f>
        <v>1.5939398248964314</v>
      </c>
      <c r="O5" s="26">
        <v>2744</v>
      </c>
      <c r="P5" s="31">
        <f>L5/O5</f>
        <v>134.53352769679302</v>
      </c>
      <c r="Q5" s="36" t="s">
        <v>38</v>
      </c>
      <c r="R5" s="41">
        <f>ABS(N8-N5)*100</f>
        <v>29.754844250511624</v>
      </c>
      <c r="S5" t="s">
        <v>32</v>
      </c>
      <c r="T5" t="s">
        <v>42</v>
      </c>
      <c r="U5" s="7">
        <v>200200</v>
      </c>
      <c r="V5" t="s">
        <v>33</v>
      </c>
      <c r="W5" s="17" t="s">
        <v>34</v>
      </c>
      <c r="Y5" t="s">
        <v>39</v>
      </c>
      <c r="Z5">
        <v>407</v>
      </c>
      <c r="AA5">
        <v>69</v>
      </c>
    </row>
    <row r="6" spans="1:64" ht="15.75" thickTop="1" x14ac:dyDescent="0.25">
      <c r="A6" s="3"/>
      <c r="B6" s="3"/>
      <c r="C6" s="18" t="s">
        <v>43</v>
      </c>
      <c r="D6" s="8">
        <f>+SUM(D3:D5)</f>
        <v>1533000</v>
      </c>
      <c r="E6" s="3"/>
      <c r="F6" s="3"/>
      <c r="G6" s="8">
        <f>+SUM(G3:G5)</f>
        <v>1533000</v>
      </c>
      <c r="H6" s="8">
        <f>+SUM(H3:H5)</f>
        <v>750300</v>
      </c>
      <c r="I6" s="13"/>
      <c r="J6" s="8">
        <f>+SUM(J3:J5)</f>
        <v>1500493</v>
      </c>
      <c r="K6" s="8"/>
      <c r="L6" s="8">
        <f>+SUM(L3:L5)</f>
        <v>1045478</v>
      </c>
      <c r="M6" s="8">
        <f>+SUM(M3:M5)</f>
        <v>559177.40625</v>
      </c>
      <c r="N6" s="23"/>
      <c r="O6" s="27"/>
      <c r="P6" s="32">
        <f>AVERAGE(P3:P5)</f>
        <v>206.0486919864471</v>
      </c>
      <c r="Q6" s="37"/>
      <c r="R6" s="42">
        <f>ABS(N8-N7)*100</f>
        <v>2.1816874540259157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44</v>
      </c>
      <c r="I7" s="14">
        <f>H6/G6*100</f>
        <v>48.94324853228963</v>
      </c>
      <c r="J7" s="9"/>
      <c r="K7" s="9"/>
      <c r="L7" s="9"/>
      <c r="M7" s="46" t="s">
        <v>45</v>
      </c>
      <c r="N7" s="47">
        <f>L6/M6</f>
        <v>1.8696713928612885</v>
      </c>
      <c r="O7" s="28"/>
      <c r="P7" s="33" t="s">
        <v>46</v>
      </c>
      <c r="Q7" s="38">
        <f>STDEV(N3:N5)</f>
        <v>0.32338488053373404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47</v>
      </c>
      <c r="I8" s="15">
        <f>STDEV(I3:I5)</f>
        <v>5.285715705420837</v>
      </c>
      <c r="J8" s="10"/>
      <c r="K8" s="10"/>
      <c r="L8" s="10"/>
      <c r="M8" s="10" t="s">
        <v>48</v>
      </c>
      <c r="N8" s="24">
        <f>AVERAGE(N3:N5)</f>
        <v>1.8914882674015476</v>
      </c>
      <c r="O8" s="29"/>
      <c r="P8" s="34" t="s">
        <v>49</v>
      </c>
      <c r="Q8" s="45">
        <f>AVERAGE(R3:R5)</f>
        <v>22.944148712321581</v>
      </c>
      <c r="R8" s="44" t="s">
        <v>50</v>
      </c>
      <c r="S8" s="5">
        <f>+(Q8/N8)</f>
        <v>12.13020937414608</v>
      </c>
      <c r="T8" s="5"/>
      <c r="U8" s="10"/>
      <c r="V8" s="5"/>
      <c r="W8" s="20"/>
      <c r="X8" s="5"/>
      <c r="Y8" s="5"/>
      <c r="Z8" s="5"/>
      <c r="AA8" s="5"/>
    </row>
  </sheetData>
  <mergeCells count="1">
    <mergeCell ref="A1:AA1"/>
  </mergeCells>
  <conditionalFormatting sqref="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7C43-40DA-467E-8CFC-447121EFEDD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2023-02-13T22:20:46Z</dcterms:created>
  <dcterms:modified xsi:type="dcterms:W3CDTF">2023-03-14T15:02:02Z</dcterms:modified>
</cp:coreProperties>
</file>