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Land Values\Done\"/>
    </mc:Choice>
  </mc:AlternateContent>
  <xr:revisionPtr revIDLastSave="0" documentId="13_ncr:1_{004ECD83-09E6-4EA8-9A38-EA6FE0DA0C9C}" xr6:coauthVersionLast="47" xr6:coauthVersionMax="47" xr10:uidLastSave="{00000000-0000-0000-0000-000000000000}"/>
  <bookViews>
    <workbookView xWindow="-120" yWindow="-120" windowWidth="29040" windowHeight="15840" xr2:uid="{B1E1607D-EA81-4FB4-B078-04205B4B1AE9}"/>
  </bookViews>
  <sheets>
    <sheet name="UPPER" sheetId="2" r:id="rId1"/>
    <sheet name="LOWE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2" l="1"/>
  <c r="S19" i="2" s="1"/>
  <c r="I19" i="2"/>
  <c r="P4" i="1"/>
  <c r="O4" i="1"/>
  <c r="M4" i="1"/>
  <c r="L4" i="1"/>
  <c r="J4" i="1"/>
  <c r="H4" i="1"/>
  <c r="G4" i="1"/>
  <c r="D4" i="1"/>
  <c r="K3" i="1"/>
  <c r="S3" i="1" s="1"/>
  <c r="I3" i="1"/>
  <c r="I3" i="2"/>
  <c r="K3" i="2"/>
  <c r="Q3" i="2" s="1"/>
  <c r="I4" i="2"/>
  <c r="K4" i="2"/>
  <c r="Q4" i="2" s="1"/>
  <c r="I5" i="2"/>
  <c r="K5" i="2"/>
  <c r="Q5" i="2" s="1"/>
  <c r="I6" i="2"/>
  <c r="K6" i="2"/>
  <c r="S6" i="2" s="1"/>
  <c r="Q6" i="2"/>
  <c r="I7" i="2"/>
  <c r="I10" i="2" s="1"/>
  <c r="K7" i="2"/>
  <c r="R7" i="2" s="1"/>
  <c r="Q7" i="2"/>
  <c r="D8" i="2"/>
  <c r="G8" i="2"/>
  <c r="H8" i="2"/>
  <c r="J8" i="2"/>
  <c r="L8" i="2"/>
  <c r="M8" i="2"/>
  <c r="O8" i="2"/>
  <c r="P8" i="2"/>
  <c r="I9" i="2" l="1"/>
  <c r="S7" i="2"/>
  <c r="Q19" i="2"/>
  <c r="R19" i="2"/>
  <c r="S5" i="2"/>
  <c r="R5" i="2"/>
  <c r="K12" i="2"/>
  <c r="K8" i="2"/>
  <c r="S10" i="2" s="1"/>
  <c r="R6" i="2"/>
  <c r="S3" i="2"/>
  <c r="Q3" i="1"/>
  <c r="R3" i="1"/>
  <c r="K4" i="1"/>
  <c r="R3" i="2"/>
  <c r="S4" i="2"/>
  <c r="R4" i="2"/>
  <c r="M10" i="2" l="1"/>
  <c r="P10" i="2"/>
</calcChain>
</file>

<file path=xl/sharedStrings.xml><?xml version="1.0" encoding="utf-8"?>
<sst xmlns="http://schemas.openxmlformats.org/spreadsheetml/2006/main" count="144" uniqueCount="72">
  <si>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</si>
  <si>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</si>
  <si>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</si>
  <si>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</si>
  <si>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</si>
  <si>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</si>
  <si>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</si>
  <si>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</si>
  <si>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</si>
  <si>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</si>
  <si>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</si>
  <si>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</si>
  <si>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</si>
  <si>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</si>
  <si>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</si>
  <si>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</si>
  <si>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</si>
  <si>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</si>
  <si>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</si>
  <si>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</si>
  <si>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</si>
  <si>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</si>
  <si>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</si>
  <si>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</si>
  <si>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</si>
  <si>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</si>
  <si>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</si>
  <si>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</si>
  <si>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</si>
  <si>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</si>
  <si>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</si>
  <si>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</si>
  <si>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57-830-003-00</t>
  </si>
  <si>
    <t>555 LAKE</t>
  </si>
  <si>
    <t>WD</t>
  </si>
  <si>
    <t>03-ARM'S LENGTH</t>
  </si>
  <si>
    <t>SSHRS</t>
  </si>
  <si>
    <t>4491/642</t>
  </si>
  <si>
    <t>SAUGATUCK SHORES CONDO</t>
  </si>
  <si>
    <t>NOT INSPECTED</t>
  </si>
  <si>
    <t>407</t>
  </si>
  <si>
    <t>57-830-006-00</t>
  </si>
  <si>
    <t>4507/397</t>
  </si>
  <si>
    <t>57-830-007-00</t>
  </si>
  <si>
    <t>4593/98</t>
  </si>
  <si>
    <t>57-830-008-00</t>
  </si>
  <si>
    <t>4494/123</t>
  </si>
  <si>
    <t>57-830-011-00</t>
  </si>
  <si>
    <t>4561/744</t>
  </si>
  <si>
    <t>57-830-012-00</t>
  </si>
  <si>
    <t>4640/874</t>
  </si>
  <si>
    <t>57-830-016-00</t>
  </si>
  <si>
    <t>4623/694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</si>
  <si>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</si>
  <si>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</si>
  <si>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</si>
  <si>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</si>
  <si>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</si>
  <si>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</si>
  <si>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</si>
  <si>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AVERAGE</t>
  </si>
  <si>
    <t>CONCLUDED SITE VALUE</t>
  </si>
  <si>
    <t>2022 rate = 250,000</t>
  </si>
  <si>
    <t>decrease from last year = (3.68%)</t>
  </si>
  <si>
    <t>The upper rate from this condo development had several more sales that indicated a decrease of 3.68% from last year</t>
  </si>
  <si>
    <t>This one sale would indicate a decrease from last year's value of 128,000 to be 28.46%</t>
  </si>
  <si>
    <t>The overall residential market in the City has increased by 14% showing that a 28.46% decrease to a land value based on one sale is unreasonalble.</t>
  </si>
  <si>
    <t>Therefore last year's rate of 128,000 will be decreased by 3.68% to be consistant with the rest of the Condo development to (128,000 x .9632) = 123,289 and further rounded to 123,300</t>
  </si>
  <si>
    <t>Concluded site Value</t>
  </si>
  <si>
    <t>LAND TABLE SASHR SAUGATUCK SHORES CONDO (LOWER)</t>
  </si>
  <si>
    <t>LAND TABLE SASHR SAUGATUCK SHORES CONDO (UPPER)</t>
  </si>
  <si>
    <t>NOT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</si>
</sst>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  <numFmt numFmtId="169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5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14" fontId="0" fillId="0" borderId="0" xfId="0" applyNumberFormat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164" fontId="0" fillId="4" borderId="0" xfId="0" applyNumberFormat="1" applyFill="1"/>
    <xf numFmtId="6" fontId="0" fillId="4" borderId="0" xfId="0" applyNumberFormat="1" applyFill="1" applyAlignment="1">
      <alignment horizontal="right"/>
    </xf>
    <xf numFmtId="6" fontId="0" fillId="4" borderId="0" xfId="0" applyNumberFormat="1" applyFill="1"/>
    <xf numFmtId="169" fontId="0" fillId="4" borderId="0" xfId="1" applyNumberFormat="1" applyFont="1" applyFill="1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6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97D3E-1085-45E5-B103-ABF7E9B2A1C7}">
  <dimension ref="A1:BL19"/>
  <sheetViews>
    <sheetView tabSelected="1" view="pageBreakPreview" topLeftCell="L1" zoomScaleNormal="100" zoomScaleSheetLayoutView="100" workbookViewId="0">
      <selection activeCell="J23" sqref="J23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25" bestFit="1" customWidth="1"/>
    <col min="4" max="4" width="10.85546875" style="15" bestFit="1" customWidth="1"/>
    <col min="5" max="5" width="5.5703125" bestFit="1" customWidth="1"/>
    <col min="6" max="6" width="16.7109375" bestFit="1" customWidth="1"/>
    <col min="7" max="7" width="10.85546875" style="15" bestFit="1" customWidth="1"/>
    <col min="8" max="8" width="12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26.710937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9.42578125" bestFit="1" customWidth="1"/>
    <col min="29" max="29" width="5.42578125" bestFit="1" customWidth="1"/>
    <col min="30" max="32" width="12.42578125" bestFit="1" customWidth="1"/>
  </cols>
  <sheetData>
    <row r="1" spans="1:64" x14ac:dyDescent="0.25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32</v>
      </c>
      <c r="B3" t="s">
        <v>33</v>
      </c>
      <c r="C3" s="25">
        <v>44029</v>
      </c>
      <c r="D3" s="15">
        <v>405000</v>
      </c>
      <c r="E3" t="s">
        <v>34</v>
      </c>
      <c r="F3" t="s">
        <v>35</v>
      </c>
      <c r="G3" s="15">
        <v>405000</v>
      </c>
      <c r="H3" s="15">
        <v>199600</v>
      </c>
      <c r="I3" s="20">
        <f t="shared" ref="I3:I7" si="0">H3/G3*100</f>
        <v>49.283950617283949</v>
      </c>
      <c r="J3" s="15">
        <v>399196</v>
      </c>
      <c r="K3" s="15">
        <f>G3-149196</f>
        <v>255804</v>
      </c>
      <c r="L3" s="15">
        <v>250000</v>
      </c>
      <c r="M3" s="30">
        <v>0</v>
      </c>
      <c r="N3" s="34">
        <v>0</v>
      </c>
      <c r="O3" s="39">
        <v>1</v>
      </c>
      <c r="P3" s="39">
        <v>0</v>
      </c>
      <c r="Q3" s="15" t="e">
        <f t="shared" ref="Q3:Q7" si="1">K3/M3</f>
        <v>#DIV/0!</v>
      </c>
      <c r="R3" s="15">
        <f t="shared" ref="R3:R7" si="2">K3/O3</f>
        <v>255804</v>
      </c>
      <c r="S3" s="44">
        <f t="shared" ref="S3:S7" si="3">K3/O3/43560</f>
        <v>5.8724517906336091</v>
      </c>
      <c r="T3" s="39">
        <v>0</v>
      </c>
      <c r="U3" s="5" t="s">
        <v>36</v>
      </c>
      <c r="V3" t="s">
        <v>37</v>
      </c>
      <c r="X3" t="s">
        <v>38</v>
      </c>
      <c r="Y3">
        <v>0</v>
      </c>
      <c r="Z3">
        <v>1</v>
      </c>
      <c r="AA3" t="s">
        <v>39</v>
      </c>
      <c r="AC3" s="6" t="s">
        <v>40</v>
      </c>
      <c r="AL3" s="2"/>
      <c r="BC3" s="2"/>
      <c r="BE3" s="2"/>
    </row>
    <row r="4" spans="1:64" x14ac:dyDescent="0.25">
      <c r="A4" t="s">
        <v>43</v>
      </c>
      <c r="B4" t="s">
        <v>33</v>
      </c>
      <c r="C4" s="25">
        <v>44267</v>
      </c>
      <c r="D4" s="15">
        <v>390000</v>
      </c>
      <c r="E4" t="s">
        <v>34</v>
      </c>
      <c r="F4" t="s">
        <v>35</v>
      </c>
      <c r="G4" s="15">
        <v>390000</v>
      </c>
      <c r="H4" s="15">
        <v>199600</v>
      </c>
      <c r="I4" s="20">
        <f t="shared" si="0"/>
        <v>51.179487179487182</v>
      </c>
      <c r="J4" s="15">
        <v>399196</v>
      </c>
      <c r="K4" s="15">
        <f>G4-149196</f>
        <v>240804</v>
      </c>
      <c r="L4" s="15">
        <v>250000</v>
      </c>
      <c r="M4" s="30">
        <v>0</v>
      </c>
      <c r="N4" s="34">
        <v>0</v>
      </c>
      <c r="O4" s="39">
        <v>1</v>
      </c>
      <c r="P4" s="39">
        <v>0</v>
      </c>
      <c r="Q4" s="15" t="e">
        <f t="shared" si="1"/>
        <v>#DIV/0!</v>
      </c>
      <c r="R4" s="15">
        <f t="shared" si="2"/>
        <v>240804</v>
      </c>
      <c r="S4" s="44">
        <f t="shared" si="3"/>
        <v>5.528099173553719</v>
      </c>
      <c r="T4" s="39">
        <v>0</v>
      </c>
      <c r="U4" s="5" t="s">
        <v>36</v>
      </c>
      <c r="V4" t="s">
        <v>44</v>
      </c>
      <c r="X4" t="s">
        <v>38</v>
      </c>
      <c r="Y4">
        <v>0</v>
      </c>
      <c r="Z4">
        <v>1</v>
      </c>
      <c r="AA4" s="7">
        <v>44935</v>
      </c>
      <c r="AC4" s="6" t="s">
        <v>40</v>
      </c>
    </row>
    <row r="5" spans="1:64" x14ac:dyDescent="0.25">
      <c r="A5" t="s">
        <v>45</v>
      </c>
      <c r="B5" t="s">
        <v>33</v>
      </c>
      <c r="C5" s="25">
        <v>44041</v>
      </c>
      <c r="D5" s="15">
        <v>384900</v>
      </c>
      <c r="E5" t="s">
        <v>34</v>
      </c>
      <c r="F5" t="s">
        <v>35</v>
      </c>
      <c r="G5" s="15">
        <v>384900</v>
      </c>
      <c r="H5" s="15">
        <v>209400</v>
      </c>
      <c r="I5" s="20">
        <f t="shared" si="0"/>
        <v>54.403741231488702</v>
      </c>
      <c r="J5" s="15">
        <v>418792</v>
      </c>
      <c r="K5" s="15">
        <f>G5-168792</f>
        <v>216108</v>
      </c>
      <c r="L5" s="15">
        <v>250000</v>
      </c>
      <c r="M5" s="30">
        <v>0</v>
      </c>
      <c r="N5" s="34">
        <v>0</v>
      </c>
      <c r="O5" s="39">
        <v>1</v>
      </c>
      <c r="P5" s="39">
        <v>0</v>
      </c>
      <c r="Q5" s="15" t="e">
        <f t="shared" si="1"/>
        <v>#DIV/0!</v>
      </c>
      <c r="R5" s="15">
        <f t="shared" si="2"/>
        <v>216108</v>
      </c>
      <c r="S5" s="44">
        <f t="shared" si="3"/>
        <v>4.9611570247933887</v>
      </c>
      <c r="T5" s="39">
        <v>0</v>
      </c>
      <c r="U5" s="5" t="s">
        <v>36</v>
      </c>
      <c r="V5" t="s">
        <v>46</v>
      </c>
      <c r="X5" t="s">
        <v>38</v>
      </c>
      <c r="Y5">
        <v>0</v>
      </c>
      <c r="Z5">
        <v>1</v>
      </c>
      <c r="AA5" s="7">
        <v>44546</v>
      </c>
      <c r="AC5" s="6" t="s">
        <v>40</v>
      </c>
    </row>
    <row r="6" spans="1:64" x14ac:dyDescent="0.25">
      <c r="A6" t="s">
        <v>47</v>
      </c>
      <c r="B6" t="s">
        <v>33</v>
      </c>
      <c r="C6" s="25">
        <v>44144</v>
      </c>
      <c r="D6" s="15">
        <v>390000</v>
      </c>
      <c r="E6" t="s">
        <v>34</v>
      </c>
      <c r="F6" t="s">
        <v>35</v>
      </c>
      <c r="G6" s="15">
        <v>390000</v>
      </c>
      <c r="H6" s="15">
        <v>199600</v>
      </c>
      <c r="I6" s="20">
        <f t="shared" si="0"/>
        <v>51.179487179487182</v>
      </c>
      <c r="J6" s="15">
        <v>399196</v>
      </c>
      <c r="K6" s="15">
        <f>G6-149196</f>
        <v>240804</v>
      </c>
      <c r="L6" s="15">
        <v>250000</v>
      </c>
      <c r="M6" s="30">
        <v>0</v>
      </c>
      <c r="N6" s="34">
        <v>0</v>
      </c>
      <c r="O6" s="39">
        <v>1</v>
      </c>
      <c r="P6" s="39">
        <v>0</v>
      </c>
      <c r="Q6" s="15" t="e">
        <f t="shared" si="1"/>
        <v>#DIV/0!</v>
      </c>
      <c r="R6" s="15">
        <f t="shared" si="2"/>
        <v>240804</v>
      </c>
      <c r="S6" s="44">
        <f t="shared" si="3"/>
        <v>5.528099173553719</v>
      </c>
      <c r="T6" s="39">
        <v>0</v>
      </c>
      <c r="U6" s="5" t="s">
        <v>36</v>
      </c>
      <c r="V6" t="s">
        <v>48</v>
      </c>
      <c r="X6" t="s">
        <v>38</v>
      </c>
      <c r="Y6">
        <v>0</v>
      </c>
      <c r="Z6">
        <v>1</v>
      </c>
      <c r="AA6" t="s">
        <v>39</v>
      </c>
      <c r="AC6" s="6" t="s">
        <v>40</v>
      </c>
    </row>
    <row r="7" spans="1:64" ht="15.75" thickBot="1" x14ac:dyDescent="0.3">
      <c r="A7" t="s">
        <v>49</v>
      </c>
      <c r="B7" t="s">
        <v>33</v>
      </c>
      <c r="C7" s="25">
        <v>44368</v>
      </c>
      <c r="D7" s="15">
        <v>430000</v>
      </c>
      <c r="E7" t="s">
        <v>34</v>
      </c>
      <c r="F7" t="s">
        <v>35</v>
      </c>
      <c r="G7" s="15">
        <v>430000</v>
      </c>
      <c r="H7" s="15">
        <v>214800</v>
      </c>
      <c r="I7" s="20">
        <f t="shared" si="0"/>
        <v>49.953488372093027</v>
      </c>
      <c r="J7" s="15">
        <v>429678</v>
      </c>
      <c r="K7" s="15">
        <f>G7-179678</f>
        <v>250322</v>
      </c>
      <c r="L7" s="15">
        <v>250000</v>
      </c>
      <c r="M7" s="30">
        <v>0</v>
      </c>
      <c r="N7" s="34">
        <v>0</v>
      </c>
      <c r="O7" s="39">
        <v>1</v>
      </c>
      <c r="P7" s="39">
        <v>0</v>
      </c>
      <c r="Q7" s="15" t="e">
        <f t="shared" si="1"/>
        <v>#DIV/0!</v>
      </c>
      <c r="R7" s="15">
        <f t="shared" si="2"/>
        <v>250322</v>
      </c>
      <c r="S7" s="44">
        <f t="shared" si="3"/>
        <v>5.7466023875114782</v>
      </c>
      <c r="T7" s="39">
        <v>0</v>
      </c>
      <c r="U7" s="5" t="s">
        <v>36</v>
      </c>
      <c r="V7" t="s">
        <v>50</v>
      </c>
      <c r="X7" t="s">
        <v>38</v>
      </c>
      <c r="Y7">
        <v>0</v>
      </c>
      <c r="Z7">
        <v>1</v>
      </c>
      <c r="AA7" s="7">
        <v>44546</v>
      </c>
      <c r="AC7" s="6" t="s">
        <v>40</v>
      </c>
    </row>
    <row r="8" spans="1:64" ht="15.75" thickTop="1" x14ac:dyDescent="0.25">
      <c r="A8" s="8"/>
      <c r="B8" s="8"/>
      <c r="C8" s="26" t="s">
        <v>53</v>
      </c>
      <c r="D8" s="16">
        <f>+SUM(D3:D7)</f>
        <v>1999900</v>
      </c>
      <c r="E8" s="8"/>
      <c r="F8" s="8"/>
      <c r="G8" s="16">
        <f>+SUM(G3:G7)</f>
        <v>1999900</v>
      </c>
      <c r="H8" s="16">
        <f>+SUM(H3:H7)</f>
        <v>1023000</v>
      </c>
      <c r="I8" s="21"/>
      <c r="J8" s="16">
        <f>+SUM(J3:J7)</f>
        <v>2046058</v>
      </c>
      <c r="K8" s="16">
        <f>+SUM(K3:K7)</f>
        <v>1203842</v>
      </c>
      <c r="L8" s="16">
        <f>+SUM(L3:L7)</f>
        <v>1250000</v>
      </c>
      <c r="M8" s="31">
        <f>+SUM(M3:M7)</f>
        <v>0</v>
      </c>
      <c r="N8" s="35"/>
      <c r="O8" s="40">
        <f>+SUM(O3:O7)</f>
        <v>5</v>
      </c>
      <c r="P8" s="40">
        <f>+SUM(P3:P7)</f>
        <v>0</v>
      </c>
      <c r="Q8" s="16"/>
      <c r="R8" s="16"/>
      <c r="S8" s="45"/>
      <c r="T8" s="40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64" x14ac:dyDescent="0.25">
      <c r="A9" s="10"/>
      <c r="B9" s="10"/>
      <c r="C9" s="27"/>
      <c r="D9" s="17"/>
      <c r="E9" s="10"/>
      <c r="F9" s="10"/>
      <c r="G9" s="17"/>
      <c r="H9" s="17" t="s">
        <v>54</v>
      </c>
      <c r="I9" s="22">
        <f>H8/G8*100</f>
        <v>51.152557627881393</v>
      </c>
      <c r="J9" s="17"/>
      <c r="K9" s="17"/>
      <c r="L9" s="17" t="s">
        <v>55</v>
      </c>
      <c r="M9" s="32"/>
      <c r="N9" s="36"/>
      <c r="O9" s="41" t="s">
        <v>55</v>
      </c>
      <c r="P9" s="41"/>
      <c r="Q9" s="17"/>
      <c r="R9" s="17" t="s">
        <v>55</v>
      </c>
      <c r="S9" s="46"/>
      <c r="T9" s="41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64" x14ac:dyDescent="0.25">
      <c r="A10" s="12"/>
      <c r="B10" s="12"/>
      <c r="C10" s="28"/>
      <c r="D10" s="18"/>
      <c r="E10" s="12"/>
      <c r="F10" s="12"/>
      <c r="G10" s="18"/>
      <c r="H10" s="18" t="s">
        <v>56</v>
      </c>
      <c r="I10" s="23">
        <f>STDEV(I3:I7)</f>
        <v>1.9678564417079816</v>
      </c>
      <c r="J10" s="18"/>
      <c r="K10" s="18"/>
      <c r="L10" s="18" t="s">
        <v>57</v>
      </c>
      <c r="M10" s="48" t="e">
        <f>K8/M8</f>
        <v>#DIV/0!</v>
      </c>
      <c r="N10" s="37"/>
      <c r="O10" s="42" t="s">
        <v>58</v>
      </c>
      <c r="P10" s="42">
        <f>K8/O8</f>
        <v>240768.4</v>
      </c>
      <c r="Q10" s="18"/>
      <c r="R10" s="18" t="s">
        <v>59</v>
      </c>
      <c r="S10" s="47">
        <f>K8/O8/43560</f>
        <v>5.527281910009183</v>
      </c>
      <c r="T10" s="42"/>
      <c r="U10" s="13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2" spans="1:64" x14ac:dyDescent="0.25">
      <c r="J12" s="15" t="s">
        <v>60</v>
      </c>
      <c r="K12" s="15">
        <f>AVERAGE(K3:K7)</f>
        <v>240768.4</v>
      </c>
    </row>
    <row r="13" spans="1:64" x14ac:dyDescent="0.25">
      <c r="I13" s="49"/>
      <c r="J13" s="50" t="s">
        <v>61</v>
      </c>
      <c r="K13" s="51">
        <v>240800</v>
      </c>
    </row>
    <row r="14" spans="1:64" x14ac:dyDescent="0.25">
      <c r="A14" t="s">
        <v>62</v>
      </c>
    </row>
    <row r="15" spans="1:64" x14ac:dyDescent="0.25">
      <c r="A15" t="s">
        <v>63</v>
      </c>
    </row>
    <row r="18" spans="1:32" x14ac:dyDescent="0.25">
      <c r="A18" s="54" t="s">
        <v>71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</row>
    <row r="19" spans="1:32" x14ac:dyDescent="0.25">
      <c r="A19" t="s">
        <v>51</v>
      </c>
      <c r="B19" t="s">
        <v>33</v>
      </c>
      <c r="C19" s="25">
        <v>44329</v>
      </c>
      <c r="D19" s="15">
        <v>440000</v>
      </c>
      <c r="E19" t="s">
        <v>34</v>
      </c>
      <c r="F19" t="s">
        <v>35</v>
      </c>
      <c r="G19" s="15">
        <v>440000</v>
      </c>
      <c r="H19" s="15">
        <v>250200</v>
      </c>
      <c r="I19" s="20">
        <f t="shared" ref="I19" si="4">H19/G19*100</f>
        <v>56.86363636363636</v>
      </c>
      <c r="J19" s="15">
        <v>500461</v>
      </c>
      <c r="K19" s="15">
        <f>G19-250461</f>
        <v>189539</v>
      </c>
      <c r="L19" s="15">
        <v>250000</v>
      </c>
      <c r="M19" s="30">
        <v>0</v>
      </c>
      <c r="N19" s="34">
        <v>0</v>
      </c>
      <c r="O19" s="39">
        <v>1</v>
      </c>
      <c r="P19" s="39">
        <v>0</v>
      </c>
      <c r="Q19" s="15" t="e">
        <f t="shared" ref="Q19" si="5">K19/M19</f>
        <v>#DIV/0!</v>
      </c>
      <c r="R19" s="15">
        <f t="shared" ref="R19" si="6">K19/O19</f>
        <v>189539</v>
      </c>
      <c r="S19" s="44">
        <f t="shared" ref="S19" si="7">K19/O19/43560</f>
        <v>4.3512167125803494</v>
      </c>
      <c r="T19" s="39">
        <v>0</v>
      </c>
      <c r="U19" s="5" t="s">
        <v>36</v>
      </c>
      <c r="V19" t="s">
        <v>52</v>
      </c>
      <c r="X19" t="s">
        <v>38</v>
      </c>
      <c r="Y19">
        <v>0</v>
      </c>
      <c r="Z19">
        <v>1</v>
      </c>
      <c r="AA19" s="7">
        <v>42481</v>
      </c>
      <c r="AC19" s="6" t="s">
        <v>40</v>
      </c>
    </row>
  </sheetData>
  <mergeCells count="2">
    <mergeCell ref="A1:AF1"/>
    <mergeCell ref="A18:AF18"/>
  </mergeCells>
  <conditionalFormatting sqref="A3:AF7">
    <cfRule type="expression" dxfId="5" priority="3" stopIfTrue="1">
      <formula>MOD(ROW(),4)&gt;1</formula>
    </cfRule>
    <cfRule type="expression" dxfId="4" priority="4" stopIfTrue="1">
      <formula>MOD(ROW(),4)&lt;2</formula>
    </cfRule>
  </conditionalFormatting>
  <conditionalFormatting sqref="A19:AF19">
    <cfRule type="expression" dxfId="3" priority="1" stopIfTrue="1">
      <formula>MOD(ROW(),4)&gt;1</formula>
    </cfRule>
    <cfRule type="expression" dxfId="2" priority="2" stopIfTrue="1">
      <formula>MOD(ROW(),4)&lt;2</formula>
    </cfRule>
  </conditionalFormatting>
  <pageMargins left="0.7" right="0.7" top="0.75" bottom="0.75" header="0.3" footer="0.3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2AB07-E66B-4E7A-839D-0CFF13834868}">
  <dimension ref="A1:BL12"/>
  <sheetViews>
    <sheetView workbookViewId="0">
      <selection sqref="A1:AF1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25" bestFit="1" customWidth="1"/>
    <col min="4" max="4" width="10.85546875" style="15" bestFit="1" customWidth="1"/>
    <col min="5" max="5" width="5.5703125" bestFit="1" customWidth="1"/>
    <col min="6" max="6" width="16.7109375" bestFit="1" customWidth="1"/>
    <col min="7" max="7" width="10.85546875" style="15" bestFit="1" customWidth="1"/>
    <col min="8" max="8" width="12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26.710937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9.42578125" bestFit="1" customWidth="1"/>
    <col min="29" max="29" width="5.42578125" bestFit="1" customWidth="1"/>
    <col min="30" max="32" width="12.42578125" bestFit="1" customWidth="1"/>
  </cols>
  <sheetData>
    <row r="1" spans="1:64" x14ac:dyDescent="0.25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5.75" thickBot="1" x14ac:dyDescent="0.3">
      <c r="A3" t="s">
        <v>41</v>
      </c>
      <c r="B3" t="s">
        <v>33</v>
      </c>
      <c r="C3" s="25">
        <v>44071</v>
      </c>
      <c r="D3" s="15">
        <v>244900</v>
      </c>
      <c r="E3" t="s">
        <v>34</v>
      </c>
      <c r="F3" t="s">
        <v>35</v>
      </c>
      <c r="G3" s="15">
        <v>244900</v>
      </c>
      <c r="H3" s="15">
        <v>140700</v>
      </c>
      <c r="I3" s="20">
        <f t="shared" ref="I3" si="0">H3/G3*100</f>
        <v>57.452021233156394</v>
      </c>
      <c r="J3" s="15">
        <v>281332</v>
      </c>
      <c r="K3" s="15">
        <f>G3-153332</f>
        <v>91568</v>
      </c>
      <c r="L3" s="15">
        <v>128000</v>
      </c>
      <c r="M3" s="30">
        <v>0</v>
      </c>
      <c r="N3" s="34">
        <v>0</v>
      </c>
      <c r="O3" s="39">
        <v>1</v>
      </c>
      <c r="P3" s="39">
        <v>0</v>
      </c>
      <c r="Q3" s="15" t="e">
        <f t="shared" ref="Q3" si="1">K3/M3</f>
        <v>#DIV/0!</v>
      </c>
      <c r="R3" s="15">
        <f t="shared" ref="R3" si="2">K3/O3</f>
        <v>91568</v>
      </c>
      <c r="S3" s="44">
        <f t="shared" ref="S3" si="3">K3/O3/43560</f>
        <v>2.1021120293847568</v>
      </c>
      <c r="T3" s="39">
        <v>0</v>
      </c>
      <c r="U3" s="5" t="s">
        <v>36</v>
      </c>
      <c r="V3" t="s">
        <v>42</v>
      </c>
      <c r="X3" t="s">
        <v>38</v>
      </c>
      <c r="Y3">
        <v>0</v>
      </c>
      <c r="Z3">
        <v>1</v>
      </c>
      <c r="AA3" s="7">
        <v>44546</v>
      </c>
      <c r="AC3" s="6" t="s">
        <v>40</v>
      </c>
    </row>
    <row r="4" spans="1:64" ht="15.75" thickTop="1" x14ac:dyDescent="0.25">
      <c r="A4" s="8"/>
      <c r="B4" s="8"/>
      <c r="C4" s="26" t="s">
        <v>53</v>
      </c>
      <c r="D4" s="16">
        <f>+SUM(D3:D3)</f>
        <v>244900</v>
      </c>
      <c r="E4" s="8"/>
      <c r="F4" s="8"/>
      <c r="G4" s="16">
        <f>+SUM(G3:G3)</f>
        <v>244900</v>
      </c>
      <c r="H4" s="16">
        <f>+SUM(H3:H3)</f>
        <v>140700</v>
      </c>
      <c r="I4" s="21"/>
      <c r="J4" s="16">
        <f>+SUM(J3:J3)</f>
        <v>281332</v>
      </c>
      <c r="K4" s="16">
        <f>+SUM(K3:K3)</f>
        <v>91568</v>
      </c>
      <c r="L4" s="16">
        <f>+SUM(L3:L3)</f>
        <v>128000</v>
      </c>
      <c r="M4" s="31">
        <f>+SUM(M3:M3)</f>
        <v>0</v>
      </c>
      <c r="N4" s="35"/>
      <c r="O4" s="40">
        <f>+SUM(O3:O3)</f>
        <v>1</v>
      </c>
      <c r="P4" s="40">
        <f>+SUM(P3:P3)</f>
        <v>0</v>
      </c>
      <c r="Q4" s="16"/>
      <c r="R4" s="16"/>
      <c r="S4" s="45"/>
      <c r="T4" s="40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7" spans="1:64" x14ac:dyDescent="0.25">
      <c r="A7" t="s">
        <v>64</v>
      </c>
    </row>
    <row r="8" spans="1:64" x14ac:dyDescent="0.25">
      <c r="A8" t="s">
        <v>65</v>
      </c>
    </row>
    <row r="9" spans="1:64" x14ac:dyDescent="0.25">
      <c r="A9" t="s">
        <v>66</v>
      </c>
    </row>
    <row r="10" spans="1:64" x14ac:dyDescent="0.25">
      <c r="A10" t="s">
        <v>67</v>
      </c>
    </row>
    <row r="12" spans="1:64" x14ac:dyDescent="0.25">
      <c r="G12" s="51"/>
      <c r="H12" s="50" t="s">
        <v>68</v>
      </c>
      <c r="I12" s="52">
        <v>123300</v>
      </c>
    </row>
  </sheetData>
  <mergeCells count="1">
    <mergeCell ref="A1:AF1"/>
  </mergeCells>
  <conditionalFormatting sqref="A3:AF3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UPPER</vt:lpstr>
      <vt:lpstr>LOWER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2023-02-09T21:38:50Z</dcterms:created>
  <dcterms:modified xsi:type="dcterms:W3CDTF">2023-03-14T13:46:52Z</dcterms:modified>
</cp:coreProperties>
</file>