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A8BF5F67-3548-4E69-BF0F-6A9096F5AA45}" xr6:coauthVersionLast="47" xr6:coauthVersionMax="47" xr10:uidLastSave="{00000000-0000-0000-0000-000000000000}"/>
  <bookViews>
    <workbookView xWindow="-120" yWindow="-120" windowWidth="29040" windowHeight="15840" xr2:uid="{6EE462EA-B17C-49CA-8AC8-6E4B69FB9E36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L11" i="2"/>
  <c r="N11" i="2" s="1"/>
  <c r="L22" i="2"/>
  <c r="P22" i="2" s="1"/>
  <c r="I22" i="2"/>
  <c r="I3" i="2"/>
  <c r="L3" i="2"/>
  <c r="P3" i="2" s="1"/>
  <c r="I21" i="2"/>
  <c r="L21" i="2"/>
  <c r="N21" i="2" s="1"/>
  <c r="I4" i="2"/>
  <c r="L4" i="2"/>
  <c r="I5" i="2"/>
  <c r="L5" i="2"/>
  <c r="P5" i="2" s="1"/>
  <c r="I6" i="2"/>
  <c r="L6" i="2"/>
  <c r="N6" i="2" s="1"/>
  <c r="I7" i="2"/>
  <c r="L7" i="2"/>
  <c r="N7" i="2" s="1"/>
  <c r="I8" i="2"/>
  <c r="L8" i="2"/>
  <c r="P8" i="2" s="1"/>
  <c r="I9" i="2"/>
  <c r="L9" i="2"/>
  <c r="N9" i="2" s="1"/>
  <c r="I10" i="2"/>
  <c r="L10" i="2"/>
  <c r="P10" i="2" s="1"/>
  <c r="D12" i="2"/>
  <c r="G12" i="2"/>
  <c r="H12" i="2"/>
  <c r="J12" i="2"/>
  <c r="M12" i="2"/>
  <c r="P11" i="2" l="1"/>
  <c r="N8" i="2"/>
  <c r="N22" i="2"/>
  <c r="R22" i="2" s="1"/>
  <c r="P21" i="2"/>
  <c r="N10" i="2"/>
  <c r="P6" i="2"/>
  <c r="L12" i="2"/>
  <c r="N13" i="2" s="1"/>
  <c r="N3" i="2"/>
  <c r="N5" i="2"/>
  <c r="I13" i="2"/>
  <c r="I14" i="2"/>
  <c r="P4" i="2"/>
  <c r="N4" i="2"/>
  <c r="P9" i="2"/>
  <c r="P7" i="2"/>
  <c r="P12" i="2" l="1"/>
  <c r="N14" i="2"/>
  <c r="Q13" i="2"/>
  <c r="R11" i="2" l="1"/>
  <c r="R5" i="2"/>
  <c r="R21" i="2"/>
  <c r="R9" i="2"/>
  <c r="R12" i="2"/>
  <c r="R4" i="2"/>
  <c r="R8" i="2"/>
  <c r="R7" i="2"/>
  <c r="R3" i="2"/>
  <c r="R10" i="2"/>
  <c r="R6" i="2"/>
  <c r="Q14" i="2" l="1"/>
  <c r="S14" i="2" s="1"/>
</calcChain>
</file>

<file path=xl/sharedStrings.xml><?xml version="1.0" encoding="utf-8"?>
<sst xmlns="http://schemas.openxmlformats.org/spreadsheetml/2006/main" count="140" uniqueCount="69">
  <si>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</si>
  <si>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</si>
  <si>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</si>
  <si>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</si>
  <si>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</si>
  <si>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</si>
  <si>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</si>
  <si>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</si>
  <si>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</si>
  <si>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</si>
  <si>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</si>
  <si>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</si>
  <si>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</si>
  <si>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</si>
  <si>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</si>
  <si>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</si>
  <si>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</si>
  <si>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</si>
  <si>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</si>
  <si>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</si>
  <si>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</si>
  <si>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</si>
  <si>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</si>
  <si>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</si>
  <si>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</si>
  <si>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</si>
  <si>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</si>
  <si>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57-009-014-21</t>
  </si>
  <si>
    <t>992 SINGAPORE</t>
  </si>
  <si>
    <t>WD</t>
  </si>
  <si>
    <t>03-ARM'S LENGTH</t>
  </si>
  <si>
    <t>ERES</t>
  </si>
  <si>
    <t>2 STORY</t>
  </si>
  <si>
    <t>No</t>
  </si>
  <si>
    <t xml:space="preserve">  /  /    </t>
  </si>
  <si>
    <t>EAST RESIDENTIAL</t>
  </si>
  <si>
    <t>57-009-092-00</t>
  </si>
  <si>
    <t>212 N MAPLE</t>
  </si>
  <si>
    <t>1 STORY</t>
  </si>
  <si>
    <t>57-016-002-00</t>
  </si>
  <si>
    <t>530 S MAPLE</t>
  </si>
  <si>
    <t>RENTAL</t>
  </si>
  <si>
    <t>57-053-002-00</t>
  </si>
  <si>
    <t>1021 HOLLAND</t>
  </si>
  <si>
    <t>EAST HILL RESIDENTIAL</t>
  </si>
  <si>
    <t>57-053-009-00</t>
  </si>
  <si>
    <t>161 NORTH</t>
  </si>
  <si>
    <t>1.5 STORY</t>
  </si>
  <si>
    <t>57-100-020-20</t>
  </si>
  <si>
    <t>820 HOLLAND</t>
  </si>
  <si>
    <t>57-300-021-00</t>
  </si>
  <si>
    <t>255 SPEAR</t>
  </si>
  <si>
    <t>57-300-042-00</t>
  </si>
  <si>
    <t>233 FRANCIS</t>
  </si>
  <si>
    <t>57-300-043-50</t>
  </si>
  <si>
    <t>547 BUTLER</t>
  </si>
  <si>
    <t>BED &amp; BREAKFAST</t>
  </si>
  <si>
    <t>57-300-059-00</t>
  </si>
  <si>
    <t>236 MARY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</si>
  <si>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</si>
  <si>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</si>
  <si>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</si>
  <si>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</si>
  <si>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</si>
  <si>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</si>
  <si>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</si>
  <si>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</si>
  <si>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Not Used</t>
  </si>
  <si>
    <t>ERES EAST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</si>
</sst>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5" borderId="0" xfId="0" applyNumberFormat="1" applyFont="1" applyFill="1"/>
    <xf numFmtId="166" fontId="2" fillId="5" borderId="0" xfId="0" applyNumberFormat="1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D4EFF-E1FF-4EB3-B340-5BE15BF07A5A}">
  <dimension ref="A1:BL22"/>
  <sheetViews>
    <sheetView tabSelected="1" view="pageBreakPreview" topLeftCell="J1" zoomScaleNormal="100" zoomScaleSheetLayoutView="100" workbookViewId="0">
      <selection activeCell="A12" sqref="A12:XFD12"/>
    </sheetView>
  </sheetViews>
  <sheetFormatPr defaultRowHeight="15" x14ac:dyDescent="0.25"/>
  <cols>
    <col min="1" max="1" width="14.28515625" bestFit="1" customWidth="1"/>
    <col min="2" max="2" width="14.8554687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20.855468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19.5703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1.140625" bestFit="1" customWidth="1"/>
    <col min="26" max="27" width="13.7109375" bestFit="1" customWidth="1"/>
  </cols>
  <sheetData>
    <row r="1" spans="1:64" x14ac:dyDescent="0.25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36</v>
      </c>
      <c r="B3" t="s">
        <v>37</v>
      </c>
      <c r="C3" s="17">
        <v>44141</v>
      </c>
      <c r="D3" s="7">
        <v>381750</v>
      </c>
      <c r="E3" t="s">
        <v>29</v>
      </c>
      <c r="F3" t="s">
        <v>30</v>
      </c>
      <c r="G3" s="7">
        <v>381750</v>
      </c>
      <c r="H3" s="7">
        <v>185000</v>
      </c>
      <c r="I3" s="12">
        <f t="shared" ref="I3:I11" si="0">H3/G3*100</f>
        <v>48.461034708578914</v>
      </c>
      <c r="J3" s="7">
        <v>370075</v>
      </c>
      <c r="K3" s="7">
        <v>220988</v>
      </c>
      <c r="L3" s="7">
        <f t="shared" ref="L3:L11" si="1">G3-K3</f>
        <v>160762</v>
      </c>
      <c r="M3" s="7">
        <v>71401.8203125</v>
      </c>
      <c r="N3" s="22">
        <f t="shared" ref="N3:N11" si="2">L3/M3</f>
        <v>2.25151122613405</v>
      </c>
      <c r="O3" s="26">
        <v>1232</v>
      </c>
      <c r="P3" s="31">
        <f t="shared" ref="P3:P11" si="3">L3/O3</f>
        <v>130.48863636363637</v>
      </c>
      <c r="Q3" s="36" t="s">
        <v>31</v>
      </c>
      <c r="R3" s="41">
        <f>ABS(N14-N3)*100</f>
        <v>2.4688499670943109</v>
      </c>
      <c r="S3" t="s">
        <v>38</v>
      </c>
      <c r="U3" s="7">
        <v>220603</v>
      </c>
      <c r="V3" t="s">
        <v>33</v>
      </c>
      <c r="W3" s="17" t="s">
        <v>34</v>
      </c>
      <c r="Y3" t="s">
        <v>35</v>
      </c>
      <c r="Z3">
        <v>401</v>
      </c>
      <c r="AA3">
        <v>45</v>
      </c>
    </row>
    <row r="4" spans="1:64" x14ac:dyDescent="0.25">
      <c r="A4" t="s">
        <v>39</v>
      </c>
      <c r="B4" t="s">
        <v>40</v>
      </c>
      <c r="C4" s="17">
        <v>44524</v>
      </c>
      <c r="D4" s="7">
        <v>600000</v>
      </c>
      <c r="E4" t="s">
        <v>29</v>
      </c>
      <c r="F4" t="s">
        <v>30</v>
      </c>
      <c r="G4" s="7">
        <v>600000</v>
      </c>
      <c r="H4" s="7">
        <v>293700</v>
      </c>
      <c r="I4" s="12">
        <f t="shared" si="0"/>
        <v>48.949999999999996</v>
      </c>
      <c r="J4" s="7">
        <v>587421</v>
      </c>
      <c r="K4" s="7">
        <v>109177</v>
      </c>
      <c r="L4" s="7">
        <f t="shared" si="1"/>
        <v>490823</v>
      </c>
      <c r="M4" s="7">
        <v>229044.0625</v>
      </c>
      <c r="N4" s="22">
        <f t="shared" si="2"/>
        <v>2.1429195528698761</v>
      </c>
      <c r="O4" s="26">
        <v>1136</v>
      </c>
      <c r="P4" s="31">
        <f t="shared" si="3"/>
        <v>432.0625</v>
      </c>
      <c r="Q4" s="36" t="s">
        <v>31</v>
      </c>
      <c r="R4" s="41">
        <f>ABS(N14-N4)*100</f>
        <v>8.390317359323074</v>
      </c>
      <c r="S4" t="s">
        <v>32</v>
      </c>
      <c r="T4" t="s">
        <v>41</v>
      </c>
      <c r="U4" s="7">
        <v>108411</v>
      </c>
      <c r="V4" t="s">
        <v>33</v>
      </c>
      <c r="W4" s="17" t="s">
        <v>34</v>
      </c>
      <c r="Y4" t="s">
        <v>35</v>
      </c>
      <c r="Z4">
        <v>401</v>
      </c>
      <c r="AA4">
        <v>82</v>
      </c>
    </row>
    <row r="5" spans="1:64" x14ac:dyDescent="0.25">
      <c r="A5" t="s">
        <v>42</v>
      </c>
      <c r="B5" t="s">
        <v>43</v>
      </c>
      <c r="C5" s="17">
        <v>44291</v>
      </c>
      <c r="D5" s="7">
        <v>939000</v>
      </c>
      <c r="E5" t="s">
        <v>29</v>
      </c>
      <c r="F5" t="s">
        <v>30</v>
      </c>
      <c r="G5" s="7">
        <v>939000</v>
      </c>
      <c r="H5" s="7">
        <v>401600</v>
      </c>
      <c r="I5" s="12">
        <f t="shared" si="0"/>
        <v>42.768903088391909</v>
      </c>
      <c r="J5" s="7">
        <v>803105</v>
      </c>
      <c r="K5" s="7">
        <v>149091</v>
      </c>
      <c r="L5" s="7">
        <f t="shared" si="1"/>
        <v>789909</v>
      </c>
      <c r="M5" s="7">
        <v>313225.09375</v>
      </c>
      <c r="N5" s="22">
        <f t="shared" si="2"/>
        <v>2.5218573344269291</v>
      </c>
      <c r="O5" s="26">
        <v>1748</v>
      </c>
      <c r="P5" s="31">
        <f t="shared" si="3"/>
        <v>451.89302059496566</v>
      </c>
      <c r="Q5" s="36" t="s">
        <v>31</v>
      </c>
      <c r="R5" s="41">
        <f>ABS(N14-N5)*100</f>
        <v>29.503460796382221</v>
      </c>
      <c r="S5" t="s">
        <v>32</v>
      </c>
      <c r="U5" s="7">
        <v>118140</v>
      </c>
      <c r="V5" t="s">
        <v>33</v>
      </c>
      <c r="W5" s="17" t="s">
        <v>34</v>
      </c>
      <c r="Y5" t="s">
        <v>44</v>
      </c>
      <c r="Z5">
        <v>401</v>
      </c>
      <c r="AA5">
        <v>85</v>
      </c>
    </row>
    <row r="6" spans="1:64" x14ac:dyDescent="0.25">
      <c r="A6" t="s">
        <v>45</v>
      </c>
      <c r="B6" t="s">
        <v>46</v>
      </c>
      <c r="C6" s="17">
        <v>44046</v>
      </c>
      <c r="D6" s="7">
        <v>264900</v>
      </c>
      <c r="E6" t="s">
        <v>29</v>
      </c>
      <c r="F6" t="s">
        <v>30</v>
      </c>
      <c r="G6" s="7">
        <v>264900</v>
      </c>
      <c r="H6" s="7">
        <v>129100</v>
      </c>
      <c r="I6" s="12">
        <f t="shared" si="0"/>
        <v>48.7353718384296</v>
      </c>
      <c r="J6" s="7">
        <v>258139</v>
      </c>
      <c r="K6" s="7">
        <v>118385</v>
      </c>
      <c r="L6" s="7">
        <f t="shared" si="1"/>
        <v>146515</v>
      </c>
      <c r="M6" s="7">
        <v>66931.9921875</v>
      </c>
      <c r="N6" s="22">
        <f t="shared" si="2"/>
        <v>2.1890129848452751</v>
      </c>
      <c r="O6" s="26">
        <v>600</v>
      </c>
      <c r="P6" s="31">
        <f t="shared" si="3"/>
        <v>244.19166666666666</v>
      </c>
      <c r="Q6" s="36" t="s">
        <v>31</v>
      </c>
      <c r="R6" s="41">
        <f>ABS(N14-N6)*100</f>
        <v>3.7809741617831794</v>
      </c>
      <c r="S6" t="s">
        <v>47</v>
      </c>
      <c r="U6" s="7">
        <v>118140</v>
      </c>
      <c r="V6" t="s">
        <v>33</v>
      </c>
      <c r="W6" s="17" t="s">
        <v>34</v>
      </c>
      <c r="Y6" t="s">
        <v>44</v>
      </c>
      <c r="Z6">
        <v>401</v>
      </c>
      <c r="AA6">
        <v>67</v>
      </c>
    </row>
    <row r="7" spans="1:64" x14ac:dyDescent="0.25">
      <c r="A7" t="s">
        <v>48</v>
      </c>
      <c r="B7" t="s">
        <v>49</v>
      </c>
      <c r="C7" s="17">
        <v>44167</v>
      </c>
      <c r="D7" s="7">
        <v>450000</v>
      </c>
      <c r="E7" t="s">
        <v>29</v>
      </c>
      <c r="F7" t="s">
        <v>30</v>
      </c>
      <c r="G7" s="7">
        <v>450000</v>
      </c>
      <c r="H7" s="7">
        <v>195600</v>
      </c>
      <c r="I7" s="12">
        <f t="shared" si="0"/>
        <v>43.466666666666661</v>
      </c>
      <c r="J7" s="7">
        <v>391248</v>
      </c>
      <c r="K7" s="7">
        <v>176767</v>
      </c>
      <c r="L7" s="7">
        <f t="shared" si="1"/>
        <v>273233</v>
      </c>
      <c r="M7" s="7">
        <v>102720.7890625</v>
      </c>
      <c r="N7" s="22">
        <f t="shared" si="2"/>
        <v>2.6599581495986429</v>
      </c>
      <c r="O7" s="26">
        <v>2036</v>
      </c>
      <c r="P7" s="31">
        <f t="shared" si="3"/>
        <v>134.20088408644401</v>
      </c>
      <c r="Q7" s="36" t="s">
        <v>31</v>
      </c>
      <c r="R7" s="41">
        <f>ABS(N14-N7)*100</f>
        <v>43.313542313553597</v>
      </c>
      <c r="S7" t="s">
        <v>32</v>
      </c>
      <c r="T7" t="s">
        <v>41</v>
      </c>
      <c r="U7" s="7">
        <v>170778</v>
      </c>
      <c r="V7" t="s">
        <v>33</v>
      </c>
      <c r="W7" s="17" t="s">
        <v>34</v>
      </c>
      <c r="Y7" t="s">
        <v>35</v>
      </c>
      <c r="Z7">
        <v>201</v>
      </c>
      <c r="AA7">
        <v>41</v>
      </c>
    </row>
    <row r="8" spans="1:64" x14ac:dyDescent="0.25">
      <c r="A8" t="s">
        <v>50</v>
      </c>
      <c r="B8" t="s">
        <v>51</v>
      </c>
      <c r="C8" s="17">
        <v>44194</v>
      </c>
      <c r="D8" s="7">
        <v>445000</v>
      </c>
      <c r="E8" t="s">
        <v>29</v>
      </c>
      <c r="F8" t="s">
        <v>30</v>
      </c>
      <c r="G8" s="7">
        <v>445000</v>
      </c>
      <c r="H8" s="7">
        <v>214300</v>
      </c>
      <c r="I8" s="12">
        <f t="shared" si="0"/>
        <v>48.157303370786522</v>
      </c>
      <c r="J8" s="7">
        <v>428670</v>
      </c>
      <c r="K8" s="7">
        <v>111112</v>
      </c>
      <c r="L8" s="7">
        <f t="shared" si="1"/>
        <v>333888</v>
      </c>
      <c r="M8" s="7">
        <v>152087.16796875</v>
      </c>
      <c r="N8" s="22">
        <f t="shared" si="2"/>
        <v>2.1953725909907496</v>
      </c>
      <c r="O8" s="26">
        <v>1582</v>
      </c>
      <c r="P8" s="31">
        <f t="shared" si="3"/>
        <v>211.05436156763591</v>
      </c>
      <c r="Q8" s="36" t="s">
        <v>31</v>
      </c>
      <c r="R8" s="41">
        <f>ABS(N14-N8)*100</f>
        <v>3.145013547235731</v>
      </c>
      <c r="S8" t="s">
        <v>38</v>
      </c>
      <c r="U8" s="7">
        <v>111112</v>
      </c>
      <c r="V8" t="s">
        <v>33</v>
      </c>
      <c r="W8" s="17" t="s">
        <v>34</v>
      </c>
      <c r="Y8" t="s">
        <v>35</v>
      </c>
      <c r="Z8">
        <v>401</v>
      </c>
      <c r="AA8">
        <v>71</v>
      </c>
    </row>
    <row r="9" spans="1:64" x14ac:dyDescent="0.25">
      <c r="A9" t="s">
        <v>52</v>
      </c>
      <c r="B9" t="s">
        <v>53</v>
      </c>
      <c r="C9" s="17">
        <v>44095</v>
      </c>
      <c r="D9" s="7">
        <v>505000</v>
      </c>
      <c r="E9" t="s">
        <v>29</v>
      </c>
      <c r="F9" t="s">
        <v>30</v>
      </c>
      <c r="G9" s="7">
        <v>505000</v>
      </c>
      <c r="H9" s="7">
        <v>248600</v>
      </c>
      <c r="I9" s="12">
        <f t="shared" si="0"/>
        <v>49.227722772277225</v>
      </c>
      <c r="J9" s="7">
        <v>497102</v>
      </c>
      <c r="K9" s="7">
        <v>130222</v>
      </c>
      <c r="L9" s="7">
        <f t="shared" si="1"/>
        <v>374778</v>
      </c>
      <c r="M9" s="7">
        <v>175708.8125</v>
      </c>
      <c r="N9" s="22">
        <f t="shared" si="2"/>
        <v>2.1329493647337694</v>
      </c>
      <c r="O9" s="26">
        <v>1521</v>
      </c>
      <c r="P9" s="31">
        <f t="shared" si="3"/>
        <v>246.40236686390531</v>
      </c>
      <c r="Q9" s="36" t="s">
        <v>31</v>
      </c>
      <c r="R9" s="41">
        <f>ABS(N14-N9)*100</f>
        <v>9.3873361729337468</v>
      </c>
      <c r="S9" t="s">
        <v>32</v>
      </c>
      <c r="U9" s="7">
        <v>126720</v>
      </c>
      <c r="V9" t="s">
        <v>33</v>
      </c>
      <c r="W9" s="17" t="s">
        <v>34</v>
      </c>
      <c r="Y9" t="s">
        <v>35</v>
      </c>
      <c r="Z9">
        <v>401</v>
      </c>
      <c r="AA9">
        <v>80</v>
      </c>
    </row>
    <row r="10" spans="1:64" x14ac:dyDescent="0.25">
      <c r="A10" t="s">
        <v>54</v>
      </c>
      <c r="B10" t="s">
        <v>55</v>
      </c>
      <c r="C10" s="17">
        <v>44060</v>
      </c>
      <c r="D10" s="7">
        <v>590000</v>
      </c>
      <c r="E10" t="s">
        <v>29</v>
      </c>
      <c r="F10" t="s">
        <v>30</v>
      </c>
      <c r="G10" s="7">
        <v>590000</v>
      </c>
      <c r="H10" s="7">
        <v>301700</v>
      </c>
      <c r="I10" s="12">
        <f t="shared" si="0"/>
        <v>51.135593220338983</v>
      </c>
      <c r="J10" s="7">
        <v>603454</v>
      </c>
      <c r="K10" s="7">
        <v>126611</v>
      </c>
      <c r="L10" s="7">
        <f t="shared" si="1"/>
        <v>463389</v>
      </c>
      <c r="M10" s="7">
        <v>228373.078125</v>
      </c>
      <c r="N10" s="22">
        <f t="shared" si="2"/>
        <v>2.0290876832091569</v>
      </c>
      <c r="O10" s="26">
        <v>2226</v>
      </c>
      <c r="P10" s="31">
        <f t="shared" si="3"/>
        <v>208.1711590296496</v>
      </c>
      <c r="Q10" s="36" t="s">
        <v>31</v>
      </c>
      <c r="R10" s="41">
        <f>ABS(N14-N10)*100</f>
        <v>19.773504325394995</v>
      </c>
      <c r="S10" t="s">
        <v>32</v>
      </c>
      <c r="T10" t="s">
        <v>56</v>
      </c>
      <c r="U10" s="7">
        <v>119945</v>
      </c>
      <c r="V10" t="s">
        <v>33</v>
      </c>
      <c r="W10" s="17" t="s">
        <v>34</v>
      </c>
      <c r="Y10" t="s">
        <v>35</v>
      </c>
      <c r="Z10">
        <v>401</v>
      </c>
      <c r="AA10">
        <v>75</v>
      </c>
    </row>
    <row r="11" spans="1:64" ht="15.75" thickBot="1" x14ac:dyDescent="0.3">
      <c r="A11" t="s">
        <v>57</v>
      </c>
      <c r="B11" t="s">
        <v>58</v>
      </c>
      <c r="C11" s="17">
        <v>44410</v>
      </c>
      <c r="D11" s="7">
        <v>665000</v>
      </c>
      <c r="E11" t="s">
        <v>29</v>
      </c>
      <c r="F11" t="s">
        <v>30</v>
      </c>
      <c r="G11" s="7">
        <v>665000</v>
      </c>
      <c r="H11" s="7">
        <v>356200</v>
      </c>
      <c r="I11" s="12">
        <f t="shared" si="0"/>
        <v>53.563909774436091</v>
      </c>
      <c r="J11" s="7">
        <v>712306</v>
      </c>
      <c r="K11" s="7">
        <v>128752</v>
      </c>
      <c r="L11" s="7">
        <f t="shared" si="1"/>
        <v>536248</v>
      </c>
      <c r="M11" s="7">
        <v>279479.875</v>
      </c>
      <c r="N11" s="22">
        <f t="shared" si="2"/>
        <v>1.918735651359512</v>
      </c>
      <c r="O11" s="26">
        <v>1772</v>
      </c>
      <c r="P11" s="31">
        <f t="shared" si="3"/>
        <v>302.62302483069976</v>
      </c>
      <c r="Q11" s="36" t="s">
        <v>31</v>
      </c>
      <c r="R11" s="41">
        <f>ABS(N14-N11)*100</f>
        <v>30.80870751035949</v>
      </c>
      <c r="S11" t="s">
        <v>32</v>
      </c>
      <c r="T11" t="s">
        <v>56</v>
      </c>
      <c r="U11" s="7">
        <v>126720</v>
      </c>
      <c r="V11" t="s">
        <v>33</v>
      </c>
      <c r="W11" s="17" t="s">
        <v>34</v>
      </c>
      <c r="Y11" t="s">
        <v>35</v>
      </c>
      <c r="Z11">
        <v>201</v>
      </c>
      <c r="AA11">
        <v>76</v>
      </c>
    </row>
    <row r="12" spans="1:64" ht="15.75" thickTop="1" x14ac:dyDescent="0.25">
      <c r="A12" s="3"/>
      <c r="B12" s="3"/>
      <c r="C12" s="18" t="s">
        <v>59</v>
      </c>
      <c r="D12" s="8">
        <f>+SUM(D3:D11)</f>
        <v>4840650</v>
      </c>
      <c r="E12" s="3"/>
      <c r="F12" s="3"/>
      <c r="G12" s="8">
        <f>+SUM(G3:G11)</f>
        <v>4840650</v>
      </c>
      <c r="H12" s="8">
        <f>+SUM(H3:H11)</f>
        <v>2325800</v>
      </c>
      <c r="I12" s="13"/>
      <c r="J12" s="8">
        <f>+SUM(J3:J11)</f>
        <v>4651520</v>
      </c>
      <c r="K12" s="8"/>
      <c r="L12" s="8">
        <f>+SUM(L3:L11)</f>
        <v>3569545</v>
      </c>
      <c r="M12" s="8">
        <f>+SUM(M3:M11)</f>
        <v>1618972.69140625</v>
      </c>
      <c r="N12" s="23"/>
      <c r="O12" s="27"/>
      <c r="P12" s="32">
        <f>AVERAGE(P3:P11)</f>
        <v>262.34306888928927</v>
      </c>
      <c r="Q12" s="37"/>
      <c r="R12" s="42">
        <f>ABS(N14-N13)*100</f>
        <v>2.2001719322170654</v>
      </c>
      <c r="S12" s="3"/>
      <c r="T12" s="3"/>
      <c r="U12" s="8"/>
      <c r="V12" s="3"/>
      <c r="W12" s="18"/>
      <c r="X12" s="3"/>
      <c r="Y12" s="3"/>
      <c r="Z12" s="3"/>
      <c r="AA12" s="3"/>
    </row>
    <row r="13" spans="1:64" x14ac:dyDescent="0.25">
      <c r="A13" s="4"/>
      <c r="B13" s="4"/>
      <c r="C13" s="19"/>
      <c r="D13" s="9"/>
      <c r="E13" s="4"/>
      <c r="F13" s="4"/>
      <c r="G13" s="9"/>
      <c r="H13" s="9" t="s">
        <v>60</v>
      </c>
      <c r="I13" s="14">
        <f>H12/G12*100</f>
        <v>48.047266379515143</v>
      </c>
      <c r="J13" s="9"/>
      <c r="K13" s="9"/>
      <c r="L13" s="9"/>
      <c r="M13" s="46" t="s">
        <v>61</v>
      </c>
      <c r="N13" s="47">
        <f>L12/M12</f>
        <v>2.2048210071409362</v>
      </c>
      <c r="O13" s="28"/>
      <c r="P13" s="33" t="s">
        <v>62</v>
      </c>
      <c r="Q13" s="38">
        <f>STDEV(N3:N11)</f>
        <v>0.23117868306450681</v>
      </c>
      <c r="R13" s="43"/>
      <c r="S13" s="4"/>
      <c r="T13" s="4"/>
      <c r="U13" s="9"/>
      <c r="V13" s="4"/>
      <c r="W13" s="19"/>
      <c r="X13" s="4"/>
      <c r="Y13" s="4"/>
      <c r="Z13" s="4"/>
      <c r="AA13" s="4"/>
    </row>
    <row r="14" spans="1:64" x14ac:dyDescent="0.25">
      <c r="A14" s="5"/>
      <c r="B14" s="5"/>
      <c r="C14" s="20"/>
      <c r="D14" s="10"/>
      <c r="E14" s="5"/>
      <c r="F14" s="5"/>
      <c r="G14" s="10"/>
      <c r="H14" s="10" t="s">
        <v>63</v>
      </c>
      <c r="I14" s="15">
        <f>STDEV(I3:I11)</f>
        <v>3.3766927999355532</v>
      </c>
      <c r="J14" s="10"/>
      <c r="K14" s="10"/>
      <c r="L14" s="10"/>
      <c r="M14" s="10" t="s">
        <v>64</v>
      </c>
      <c r="N14" s="24">
        <f>AVERAGE(N3:N11)</f>
        <v>2.2268227264631069</v>
      </c>
      <c r="O14" s="29"/>
      <c r="P14" s="34" t="s">
        <v>65</v>
      </c>
      <c r="Q14" s="45">
        <f>AVERAGE(R3:R11)</f>
        <v>16.730189572673371</v>
      </c>
      <c r="R14" s="44" t="s">
        <v>66</v>
      </c>
      <c r="S14" s="5">
        <f>+(Q14/N14)</f>
        <v>7.5130316274641951</v>
      </c>
      <c r="T14" s="5"/>
      <c r="U14" s="10"/>
      <c r="V14" s="5"/>
      <c r="W14" s="20"/>
      <c r="X14" s="5"/>
      <c r="Y14" s="5"/>
      <c r="Z14" s="5"/>
      <c r="AA14" s="5"/>
    </row>
    <row r="20" spans="1:57" x14ac:dyDescent="0.25">
      <c r="A20" s="48" t="s">
        <v>67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57" x14ac:dyDescent="0.25">
      <c r="A21" t="s">
        <v>36</v>
      </c>
      <c r="B21" t="s">
        <v>37</v>
      </c>
      <c r="C21" s="17">
        <v>44477</v>
      </c>
      <c r="D21" s="7">
        <v>475000</v>
      </c>
      <c r="E21" t="s">
        <v>29</v>
      </c>
      <c r="F21" t="s">
        <v>30</v>
      </c>
      <c r="G21" s="7">
        <v>475000</v>
      </c>
      <c r="H21" s="7">
        <v>185000</v>
      </c>
      <c r="I21" s="12">
        <f>H21/G21*100</f>
        <v>38.94736842105263</v>
      </c>
      <c r="J21" s="7">
        <v>370075</v>
      </c>
      <c r="K21" s="7">
        <v>220988</v>
      </c>
      <c r="L21" s="7">
        <f>G21-K21</f>
        <v>254012</v>
      </c>
      <c r="M21" s="7">
        <v>71401.8203125</v>
      </c>
      <c r="N21" s="22">
        <f>L21/M21</f>
        <v>3.5575003394630715</v>
      </c>
      <c r="O21" s="26">
        <v>1232</v>
      </c>
      <c r="P21" s="31">
        <f>L21/O21</f>
        <v>206.17857142857142</v>
      </c>
      <c r="Q21" s="36" t="s">
        <v>31</v>
      </c>
      <c r="R21" s="41">
        <f>ABS(N14-N21)*100</f>
        <v>133.06776129999648</v>
      </c>
      <c r="S21" t="s">
        <v>38</v>
      </c>
      <c r="U21" s="7">
        <v>220603</v>
      </c>
      <c r="V21" t="s">
        <v>33</v>
      </c>
      <c r="W21" s="17" t="s">
        <v>34</v>
      </c>
      <c r="Y21" t="s">
        <v>35</v>
      </c>
      <c r="Z21">
        <v>401</v>
      </c>
      <c r="AA21">
        <v>45</v>
      </c>
    </row>
    <row r="22" spans="1:57" x14ac:dyDescent="0.25">
      <c r="A22" t="s">
        <v>27</v>
      </c>
      <c r="B22" t="s">
        <v>28</v>
      </c>
      <c r="C22" s="17">
        <v>44047</v>
      </c>
      <c r="D22" s="7">
        <v>800000</v>
      </c>
      <c r="E22" t="s">
        <v>29</v>
      </c>
      <c r="F22" t="s">
        <v>30</v>
      </c>
      <c r="G22" s="7">
        <v>800000</v>
      </c>
      <c r="H22" s="7">
        <v>563100</v>
      </c>
      <c r="I22" s="12">
        <f t="shared" ref="I22" si="4">H22/G22*100</f>
        <v>70.387500000000003</v>
      </c>
      <c r="J22" s="7">
        <v>1126106</v>
      </c>
      <c r="K22" s="7">
        <v>262770</v>
      </c>
      <c r="L22" s="7">
        <f t="shared" ref="L22" si="5">G22-K22</f>
        <v>537230</v>
      </c>
      <c r="M22" s="7">
        <v>413475.09375</v>
      </c>
      <c r="N22" s="22">
        <f t="shared" ref="N22" si="6">L22/M22</f>
        <v>1.2993043792011958</v>
      </c>
      <c r="O22" s="26">
        <v>3443</v>
      </c>
      <c r="P22" s="31">
        <f t="shared" ref="P22" si="7">L22/O22</f>
        <v>156.03543421434796</v>
      </c>
      <c r="Q22" s="36" t="s">
        <v>31</v>
      </c>
      <c r="R22" s="41">
        <f>ABS(N37-N22)*100</f>
        <v>129.93043792011957</v>
      </c>
      <c r="S22" t="s">
        <v>32</v>
      </c>
      <c r="U22" s="7">
        <v>212714</v>
      </c>
      <c r="V22" t="s">
        <v>33</v>
      </c>
      <c r="W22" s="17" t="s">
        <v>34</v>
      </c>
      <c r="Y22" t="s">
        <v>35</v>
      </c>
      <c r="Z22">
        <v>401</v>
      </c>
      <c r="AA22">
        <v>84</v>
      </c>
      <c r="AL22" s="2"/>
      <c r="BC22" s="2"/>
      <c r="BE22" s="2"/>
    </row>
  </sheetData>
  <mergeCells count="2">
    <mergeCell ref="A20:AA20"/>
    <mergeCell ref="A1:AA1"/>
  </mergeCells>
  <conditionalFormatting sqref="A21:AA22 A3:AA11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6BE6E-ECEF-47FF-AC0E-AA36103BBF9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2023-02-10T20:01:31Z</dcterms:created>
  <dcterms:modified xsi:type="dcterms:W3CDTF">2023-03-14T14:58:20Z</dcterms:modified>
</cp:coreProperties>
</file>