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03822589-466D-4184-A62D-A11B98FD8AEE}" xr6:coauthVersionLast="47" xr6:coauthVersionMax="47" xr10:uidLastSave="{00000000-0000-0000-0000-000000000000}"/>
  <bookViews>
    <workbookView xWindow="-120" yWindow="-120" windowWidth="29040" windowHeight="15840" xr2:uid="{8268C640-3197-4CED-93B4-8E142238A98E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2" l="1"/>
  <c r="K24" i="2"/>
  <c r="Q24" i="2" s="1"/>
  <c r="K23" i="2"/>
  <c r="R23" i="2" s="1"/>
  <c r="I23" i="2"/>
  <c r="K21" i="2"/>
  <c r="R21" i="2" s="1"/>
  <c r="I21" i="2"/>
  <c r="I3" i="2"/>
  <c r="K3" i="2"/>
  <c r="R3" i="2" s="1"/>
  <c r="I4" i="2"/>
  <c r="K4" i="2"/>
  <c r="Q4" i="2" s="1"/>
  <c r="I5" i="2"/>
  <c r="K5" i="2"/>
  <c r="Q5" i="2" s="1"/>
  <c r="I22" i="2"/>
  <c r="K22" i="2"/>
  <c r="Q22" i="2" s="1"/>
  <c r="I6" i="2"/>
  <c r="K6" i="2"/>
  <c r="R6" i="2" s="1"/>
  <c r="I7" i="2"/>
  <c r="K7" i="2"/>
  <c r="Q7" i="2" s="1"/>
  <c r="I8" i="2"/>
  <c r="K8" i="2"/>
  <c r="Q8" i="2" s="1"/>
  <c r="D9" i="2"/>
  <c r="G9" i="2"/>
  <c r="H9" i="2"/>
  <c r="J9" i="2"/>
  <c r="L9" i="2"/>
  <c r="M9" i="2"/>
  <c r="O9" i="2"/>
  <c r="P9" i="2"/>
  <c r="R24" i="2" l="1"/>
  <c r="Q23" i="2"/>
  <c r="Q21" i="2"/>
  <c r="R8" i="2"/>
  <c r="R4" i="2"/>
  <c r="R5" i="2"/>
  <c r="I10" i="2"/>
  <c r="Q3" i="2"/>
  <c r="K9" i="2"/>
  <c r="M11" i="2" s="1"/>
  <c r="Q6" i="2"/>
  <c r="I11" i="2"/>
  <c r="R7" i="2"/>
  <c r="R22" i="2"/>
  <c r="P11" i="2" l="1"/>
</calcChain>
</file>

<file path=xl/sharedStrings.xml><?xml version="1.0" encoding="utf-8"?>
<sst xmlns="http://schemas.openxmlformats.org/spreadsheetml/2006/main" count="122" uniqueCount="80">
  <si>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</si>
  <si>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</si>
  <si>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</si>
  <si>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</si>
  <si>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</si>
  <si>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</si>
  <si>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</si>
  <si>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</si>
  <si>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</si>
  <si>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</si>
  <si>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</si>
  <si>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</si>
  <si>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</si>
  <si>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</si>
  <si>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</si>
  <si>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Dollars/FF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</si>
  <si>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</si>
  <si>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</si>
  <si>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</si>
  <si>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</si>
  <si>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</si>
  <si>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</si>
  <si>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</si>
  <si>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</si>
  <si>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</si>
  <si>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</si>
  <si>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</si>
  <si>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</si>
  <si>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</si>
  <si>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57-170-005-00</t>
  </si>
  <si>
    <t>201 CULVER</t>
  </si>
  <si>
    <t>WD</t>
  </si>
  <si>
    <t>03-ARM'S LENGTH</t>
  </si>
  <si>
    <t>CONCM</t>
  </si>
  <si>
    <t>4579/218</t>
  </si>
  <si>
    <t>DOWNTOWN COM</t>
  </si>
  <si>
    <t>NOT INSPECTED</t>
  </si>
  <si>
    <t>207</t>
  </si>
  <si>
    <t>57-300-055-00</t>
  </si>
  <si>
    <t>510 BUTLER</t>
  </si>
  <si>
    <t>COMM</t>
  </si>
  <si>
    <t>4689/847</t>
  </si>
  <si>
    <t>201</t>
  </si>
  <si>
    <t>57-300-103-00</t>
  </si>
  <si>
    <t>104 &amp; 108 HOFFMAN &amp; 311 WATER</t>
  </si>
  <si>
    <t>4617/942</t>
  </si>
  <si>
    <t>57-300-107-00</t>
  </si>
  <si>
    <t>128 HOFFMAN</t>
  </si>
  <si>
    <t>4706/469</t>
  </si>
  <si>
    <t>57-300-131-00</t>
  </si>
  <si>
    <t>241 BUTLER</t>
  </si>
  <si>
    <t>4463/336</t>
  </si>
  <si>
    <t>57-300-138-00</t>
  </si>
  <si>
    <t>242 BUTLER</t>
  </si>
  <si>
    <t>4673/923</t>
  </si>
  <si>
    <t>57-300-139-00</t>
  </si>
  <si>
    <t>127 HOFFMAN</t>
  </si>
  <si>
    <t>CBD</t>
  </si>
  <si>
    <t>4629/469</t>
  </si>
  <si>
    <t>57-300-167-00</t>
  </si>
  <si>
    <t>149 GRIFFITH</t>
  </si>
  <si>
    <t>4629/544</t>
  </si>
  <si>
    <t>57-300-192-00</t>
  </si>
  <si>
    <t>246 CULVER</t>
  </si>
  <si>
    <t>4541/649</t>
  </si>
  <si>
    <t>57-655-001-00</t>
  </si>
  <si>
    <t>403 WATER</t>
  </si>
  <si>
    <t>11-FROM LENDING INSTITUTION EXPOSED</t>
  </si>
  <si>
    <t>4512/778</t>
  </si>
  <si>
    <t>Totals:</t>
  </si>
  <si>
    <t>Sale. Ratio =&gt;</t>
  </si>
  <si>
    <t>Average</t>
  </si>
  <si>
    <t>Std. Dev. =&gt;</t>
  </si>
  <si>
    <t>per FF=&gt;</t>
  </si>
  <si>
    <t>Total SF</t>
  </si>
  <si>
    <t>Dollars/SF</t>
  </si>
  <si>
    <t>per SF=&gt;</t>
  </si>
  <si>
    <t>Not Used</t>
  </si>
  <si>
    <t>LAND TABLE COMDT DOWNTOWN COM  (DOWNTOWN COM)</t>
  </si>
  <si>
    <t>Concluded SF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</si>
</sst>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14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168" fontId="2" fillId="3" borderId="2" xfId="0" applyNumberFormat="1" applyFont="1" applyFill="1" applyBorder="1"/>
    <xf numFmtId="167" fontId="0" fillId="5" borderId="0" xfId="0" applyNumberFormat="1" applyFill="1" applyAlignment="1">
      <alignment horizontal="right"/>
    </xf>
    <xf numFmtId="40" fontId="0" fillId="5" borderId="0" xfId="0" applyNumberFormat="1" applyFill="1" applyAlignment="1">
      <alignment horizontal="right"/>
    </xf>
    <xf numFmtId="40" fontId="0" fillId="5" borderId="0" xfId="0" applyNumberForma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76FC2-3F26-4205-853A-18AB3C6A3A23}">
  <dimension ref="A1:BK24"/>
  <sheetViews>
    <sheetView tabSelected="1" view="pageBreakPreview" topLeftCell="L1" zoomScaleNormal="100" zoomScaleSheetLayoutView="100" workbookViewId="0">
      <selection activeCell="M15" sqref="M15"/>
    </sheetView>
  </sheetViews>
  <sheetFormatPr defaultRowHeight="15" x14ac:dyDescent="0.25"/>
  <cols>
    <col min="1" max="1" width="14.28515625" bestFit="1" customWidth="1"/>
    <col min="2" max="2" width="31.57031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38.4257812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7109375" style="39" bestFit="1" customWidth="1"/>
    <col min="20" max="20" width="8.7109375" style="4" bestFit="1" customWidth="1"/>
    <col min="21" max="21" width="10.5703125" bestFit="1" customWidth="1"/>
    <col min="22" max="22" width="19.42578125" bestFit="1" customWidth="1"/>
    <col min="23" max="23" width="17.7109375" bestFit="1" customWidth="1"/>
    <col min="24" max="24" width="6.85546875" bestFit="1" customWidth="1"/>
    <col min="25" max="25" width="6.42578125" bestFit="1" customWidth="1"/>
    <col min="26" max="26" width="15" bestFit="1" customWidth="1"/>
    <col min="27" max="27" width="24.85546875" bestFit="1" customWidth="1"/>
    <col min="28" max="28" width="5.42578125" bestFit="1" customWidth="1"/>
    <col min="29" max="31" width="12.42578125" bestFit="1" customWidth="1"/>
  </cols>
  <sheetData>
    <row r="1" spans="1:63" x14ac:dyDescent="0.25">
      <c r="A1" s="48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63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74</v>
      </c>
      <c r="Q2" s="14" t="s">
        <v>15</v>
      </c>
      <c r="R2" s="14" t="s">
        <v>75</v>
      </c>
      <c r="S2" s="38" t="s">
        <v>16</v>
      </c>
      <c r="T2" s="3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25">
      <c r="A3" t="s">
        <v>43</v>
      </c>
      <c r="B3" t="s">
        <v>44</v>
      </c>
      <c r="C3" s="25">
        <v>44316</v>
      </c>
      <c r="D3" s="15">
        <v>950000</v>
      </c>
      <c r="E3" t="s">
        <v>31</v>
      </c>
      <c r="F3" t="s">
        <v>32</v>
      </c>
      <c r="G3" s="15">
        <v>950000</v>
      </c>
      <c r="H3" s="15">
        <v>467300</v>
      </c>
      <c r="I3" s="20">
        <f t="shared" ref="I3:I8" si="0">H3/G3*100</f>
        <v>49.189473684210526</v>
      </c>
      <c r="J3" s="15">
        <v>934697</v>
      </c>
      <c r="K3" s="15">
        <f>G3-692637</f>
        <v>257363</v>
      </c>
      <c r="L3" s="15">
        <v>242060</v>
      </c>
      <c r="M3" s="30">
        <v>91</v>
      </c>
      <c r="N3" s="34">
        <v>76</v>
      </c>
      <c r="O3" s="39">
        <v>6916</v>
      </c>
      <c r="P3" s="39">
        <v>6916</v>
      </c>
      <c r="Q3" s="15">
        <f t="shared" ref="Q3:Q8" si="1">K3/M3</f>
        <v>2828.164835164835</v>
      </c>
      <c r="R3" s="15">
        <f t="shared" ref="R3:R8" si="2">K3/O3</f>
        <v>37.212695199537308</v>
      </c>
      <c r="S3" s="39">
        <v>91</v>
      </c>
      <c r="T3" s="5" t="s">
        <v>40</v>
      </c>
      <c r="U3" t="s">
        <v>45</v>
      </c>
      <c r="W3" t="s">
        <v>35</v>
      </c>
      <c r="X3">
        <v>0</v>
      </c>
      <c r="Y3">
        <v>0</v>
      </c>
      <c r="Z3" s="7">
        <v>44915</v>
      </c>
      <c r="AB3" s="6" t="s">
        <v>42</v>
      </c>
    </row>
    <row r="4" spans="1:63" x14ac:dyDescent="0.25">
      <c r="A4" t="s">
        <v>46</v>
      </c>
      <c r="B4" t="s">
        <v>47</v>
      </c>
      <c r="C4" s="25">
        <v>44531</v>
      </c>
      <c r="D4" s="15">
        <v>550000</v>
      </c>
      <c r="E4" t="s">
        <v>31</v>
      </c>
      <c r="F4" t="s">
        <v>32</v>
      </c>
      <c r="G4" s="15">
        <v>550000</v>
      </c>
      <c r="H4" s="15">
        <v>251400</v>
      </c>
      <c r="I4" s="20">
        <f t="shared" si="0"/>
        <v>45.709090909090911</v>
      </c>
      <c r="J4" s="15">
        <v>502767</v>
      </c>
      <c r="K4" s="15">
        <f>G4-384957</f>
        <v>165043</v>
      </c>
      <c r="L4" s="15">
        <v>117810</v>
      </c>
      <c r="M4" s="30">
        <v>56</v>
      </c>
      <c r="N4" s="34">
        <v>66</v>
      </c>
      <c r="O4" s="39">
        <v>3366</v>
      </c>
      <c r="P4" s="39">
        <v>3366</v>
      </c>
      <c r="Q4" s="15">
        <f t="shared" si="1"/>
        <v>2947.1964285714284</v>
      </c>
      <c r="R4" s="15">
        <f t="shared" si="2"/>
        <v>49.03238265002971</v>
      </c>
      <c r="S4" s="39">
        <v>51</v>
      </c>
      <c r="T4" s="5" t="s">
        <v>40</v>
      </c>
      <c r="U4" t="s">
        <v>48</v>
      </c>
      <c r="W4" t="s">
        <v>35</v>
      </c>
      <c r="X4">
        <v>0</v>
      </c>
      <c r="Y4">
        <v>1</v>
      </c>
      <c r="Z4" s="7">
        <v>44903</v>
      </c>
      <c r="AB4" s="6" t="s">
        <v>42</v>
      </c>
    </row>
    <row r="5" spans="1:63" x14ac:dyDescent="0.25">
      <c r="A5" t="s">
        <v>49</v>
      </c>
      <c r="B5" t="s">
        <v>50</v>
      </c>
      <c r="C5" s="25">
        <v>43958</v>
      </c>
      <c r="D5" s="15">
        <v>325000</v>
      </c>
      <c r="E5" t="s">
        <v>31</v>
      </c>
      <c r="F5" t="s">
        <v>32</v>
      </c>
      <c r="G5" s="15">
        <v>325000</v>
      </c>
      <c r="H5" s="15">
        <v>184600</v>
      </c>
      <c r="I5" s="20">
        <f t="shared" si="0"/>
        <v>56.8</v>
      </c>
      <c r="J5" s="15">
        <v>369287</v>
      </c>
      <c r="K5" s="15">
        <f>G5-258407</f>
        <v>66593</v>
      </c>
      <c r="L5" s="15">
        <v>110880</v>
      </c>
      <c r="M5" s="30">
        <v>24</v>
      </c>
      <c r="N5" s="34">
        <v>132</v>
      </c>
      <c r="O5" s="39">
        <v>3168</v>
      </c>
      <c r="P5" s="39">
        <v>3168</v>
      </c>
      <c r="Q5" s="15">
        <f t="shared" si="1"/>
        <v>2774.7083333333335</v>
      </c>
      <c r="R5" s="15">
        <f t="shared" si="2"/>
        <v>21.020517676767678</v>
      </c>
      <c r="S5" s="39">
        <v>24</v>
      </c>
      <c r="T5" s="5" t="s">
        <v>40</v>
      </c>
      <c r="U5" t="s">
        <v>51</v>
      </c>
      <c r="W5" t="s">
        <v>35</v>
      </c>
      <c r="X5">
        <v>0</v>
      </c>
      <c r="Y5">
        <v>1</v>
      </c>
      <c r="Z5" s="7">
        <v>44915</v>
      </c>
      <c r="AB5" s="6" t="s">
        <v>42</v>
      </c>
    </row>
    <row r="6" spans="1:63" x14ac:dyDescent="0.25">
      <c r="A6" t="s">
        <v>55</v>
      </c>
      <c r="B6" t="s">
        <v>56</v>
      </c>
      <c r="C6" s="25">
        <v>44349</v>
      </c>
      <c r="D6" s="15">
        <v>761000</v>
      </c>
      <c r="E6" t="s">
        <v>31</v>
      </c>
      <c r="F6" t="s">
        <v>32</v>
      </c>
      <c r="G6" s="15">
        <v>761000</v>
      </c>
      <c r="H6" s="15">
        <v>388100</v>
      </c>
      <c r="I6" s="20">
        <f t="shared" si="0"/>
        <v>50.998685939553226</v>
      </c>
      <c r="J6" s="15">
        <v>776103</v>
      </c>
      <c r="K6" s="15">
        <f>G6-509529</f>
        <v>251471</v>
      </c>
      <c r="L6" s="15">
        <v>266574</v>
      </c>
      <c r="M6" s="30">
        <v>57.7</v>
      </c>
      <c r="N6" s="34">
        <v>132</v>
      </c>
      <c r="O6" s="39">
        <v>7616.4</v>
      </c>
      <c r="P6" s="39">
        <v>7616.4</v>
      </c>
      <c r="Q6" s="15">
        <f t="shared" si="1"/>
        <v>4358.2495667244366</v>
      </c>
      <c r="R6" s="15">
        <f t="shared" si="2"/>
        <v>33.017042172154824</v>
      </c>
      <c r="S6" s="39">
        <v>57.7</v>
      </c>
      <c r="T6" s="5" t="s">
        <v>57</v>
      </c>
      <c r="U6" t="s">
        <v>58</v>
      </c>
      <c r="W6" t="s">
        <v>35</v>
      </c>
      <c r="X6">
        <v>0</v>
      </c>
      <c r="Y6">
        <v>1</v>
      </c>
      <c r="Z6" s="7">
        <v>44903</v>
      </c>
      <c r="AB6" s="6" t="s">
        <v>42</v>
      </c>
    </row>
    <row r="7" spans="1:63" x14ac:dyDescent="0.25">
      <c r="A7" t="s">
        <v>59</v>
      </c>
      <c r="B7" t="s">
        <v>60</v>
      </c>
      <c r="C7" s="25">
        <v>44344</v>
      </c>
      <c r="D7" s="15">
        <v>549900</v>
      </c>
      <c r="E7" t="s">
        <v>31</v>
      </c>
      <c r="F7" t="s">
        <v>32</v>
      </c>
      <c r="G7" s="15">
        <v>479900</v>
      </c>
      <c r="H7" s="15">
        <v>271600</v>
      </c>
      <c r="I7" s="20">
        <f t="shared" si="0"/>
        <v>56.595123984163365</v>
      </c>
      <c r="J7" s="15">
        <v>543250</v>
      </c>
      <c r="K7" s="15">
        <f>G7-238330</f>
        <v>241570</v>
      </c>
      <c r="L7" s="15">
        <v>304920</v>
      </c>
      <c r="M7" s="30">
        <v>66</v>
      </c>
      <c r="N7" s="34">
        <v>132</v>
      </c>
      <c r="O7" s="39">
        <v>8712</v>
      </c>
      <c r="P7" s="39">
        <v>8712</v>
      </c>
      <c r="Q7" s="15">
        <f t="shared" si="1"/>
        <v>3660.151515151515</v>
      </c>
      <c r="R7" s="15">
        <f t="shared" si="2"/>
        <v>27.728420569329661</v>
      </c>
      <c r="S7" s="39">
        <v>66</v>
      </c>
      <c r="T7" s="5" t="s">
        <v>40</v>
      </c>
      <c r="U7" t="s">
        <v>61</v>
      </c>
      <c r="W7" t="s">
        <v>35</v>
      </c>
      <c r="X7">
        <v>0</v>
      </c>
      <c r="Y7">
        <v>1</v>
      </c>
      <c r="Z7" s="7">
        <v>44915</v>
      </c>
      <c r="AB7" s="6" t="s">
        <v>42</v>
      </c>
    </row>
    <row r="8" spans="1:63" ht="15.75" thickBot="1" x14ac:dyDescent="0.3">
      <c r="A8" t="s">
        <v>65</v>
      </c>
      <c r="B8" t="s">
        <v>66</v>
      </c>
      <c r="C8" s="25">
        <v>44085</v>
      </c>
      <c r="D8" s="15">
        <v>169000</v>
      </c>
      <c r="E8" t="s">
        <v>31</v>
      </c>
      <c r="F8" t="s">
        <v>67</v>
      </c>
      <c r="G8" s="15">
        <v>169000</v>
      </c>
      <c r="H8" s="15">
        <v>71600</v>
      </c>
      <c r="I8" s="20">
        <f t="shared" si="0"/>
        <v>42.366863905325438</v>
      </c>
      <c r="J8" s="15">
        <v>143270</v>
      </c>
      <c r="K8" s="15">
        <f>G8-92278</f>
        <v>76722</v>
      </c>
      <c r="L8" s="15">
        <v>50992</v>
      </c>
      <c r="M8" s="30">
        <v>66</v>
      </c>
      <c r="N8" s="34">
        <v>130</v>
      </c>
      <c r="O8" s="39">
        <v>1456.91</v>
      </c>
      <c r="P8" s="39">
        <v>1456.91</v>
      </c>
      <c r="Q8" s="15">
        <f t="shared" si="1"/>
        <v>1162.4545454545455</v>
      </c>
      <c r="R8" s="15">
        <f t="shared" si="2"/>
        <v>52.660768338469772</v>
      </c>
      <c r="S8" s="39">
        <v>66</v>
      </c>
      <c r="T8" s="5" t="s">
        <v>33</v>
      </c>
      <c r="U8" t="s">
        <v>68</v>
      </c>
      <c r="W8" t="s">
        <v>35</v>
      </c>
      <c r="X8">
        <v>0</v>
      </c>
      <c r="Y8">
        <v>0</v>
      </c>
      <c r="Z8" s="7">
        <v>44902</v>
      </c>
      <c r="AB8" s="6" t="s">
        <v>37</v>
      </c>
    </row>
    <row r="9" spans="1:63" ht="15.75" thickTop="1" x14ac:dyDescent="0.25">
      <c r="A9" s="8"/>
      <c r="B9" s="8"/>
      <c r="C9" s="26" t="s">
        <v>69</v>
      </c>
      <c r="D9" s="16">
        <f>+SUM(D3:D8)</f>
        <v>3304900</v>
      </c>
      <c r="E9" s="8"/>
      <c r="F9" s="8"/>
      <c r="G9" s="16">
        <f>+SUM(G3:G8)</f>
        <v>3234900</v>
      </c>
      <c r="H9" s="16">
        <f>+SUM(H3:H8)</f>
        <v>1634600</v>
      </c>
      <c r="I9" s="21"/>
      <c r="J9" s="16">
        <f>+SUM(J3:J8)</f>
        <v>3269374</v>
      </c>
      <c r="K9" s="16">
        <f>+SUM(K3:K8)</f>
        <v>1058762</v>
      </c>
      <c r="L9" s="16">
        <f>+SUM(L3:L8)</f>
        <v>1093236</v>
      </c>
      <c r="M9" s="31">
        <f>+SUM(M3:M8)</f>
        <v>360.7</v>
      </c>
      <c r="N9" s="35"/>
      <c r="O9" s="40">
        <f>+SUM(O3:O8)</f>
        <v>31235.31</v>
      </c>
      <c r="P9" s="40">
        <f>+SUM(P3:P8)</f>
        <v>31235.31</v>
      </c>
      <c r="Q9" s="16"/>
      <c r="R9" s="16"/>
      <c r="S9" s="4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63" x14ac:dyDescent="0.25">
      <c r="A10" s="10"/>
      <c r="B10" s="10"/>
      <c r="C10" s="27"/>
      <c r="D10" s="17"/>
      <c r="E10" s="10"/>
      <c r="F10" s="10"/>
      <c r="G10" s="17"/>
      <c r="H10" s="17" t="s">
        <v>70</v>
      </c>
      <c r="I10" s="22">
        <f>H9/G9*100</f>
        <v>50.530155491668985</v>
      </c>
      <c r="J10" s="17"/>
      <c r="K10" s="17"/>
      <c r="L10" s="17" t="s">
        <v>71</v>
      </c>
      <c r="M10" s="32"/>
      <c r="N10" s="36"/>
      <c r="O10" s="41" t="s">
        <v>71</v>
      </c>
      <c r="P10" s="41"/>
      <c r="Q10" s="17"/>
      <c r="R10" s="17"/>
      <c r="S10" s="41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63" x14ac:dyDescent="0.25">
      <c r="A11" s="12"/>
      <c r="B11" s="12"/>
      <c r="C11" s="28"/>
      <c r="D11" s="18"/>
      <c r="E11" s="12"/>
      <c r="F11" s="12"/>
      <c r="G11" s="18"/>
      <c r="H11" s="18" t="s">
        <v>72</v>
      </c>
      <c r="I11" s="23">
        <f>STDEV(I3:I8)</f>
        <v>5.7897808074256343</v>
      </c>
      <c r="J11" s="18"/>
      <c r="K11" s="18"/>
      <c r="L11" s="18" t="s">
        <v>73</v>
      </c>
      <c r="M11" s="43">
        <f>K9/M9</f>
        <v>2935.2980316052121</v>
      </c>
      <c r="N11" s="37"/>
      <c r="O11" s="42" t="s">
        <v>76</v>
      </c>
      <c r="P11" s="42">
        <f>K9/O9</f>
        <v>33.896317981156578</v>
      </c>
      <c r="Q11" s="18"/>
      <c r="R11" s="18"/>
      <c r="S11" s="42"/>
      <c r="T11" s="13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3" spans="1:63" x14ac:dyDescent="0.25">
      <c r="N13" s="44"/>
      <c r="O13" s="45" t="s">
        <v>79</v>
      </c>
      <c r="P13" s="46">
        <v>33.9</v>
      </c>
    </row>
    <row r="20" spans="1:56" x14ac:dyDescent="0.25">
      <c r="A20" s="47" t="s">
        <v>77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56" x14ac:dyDescent="0.25">
      <c r="A21" t="s">
        <v>29</v>
      </c>
      <c r="B21" t="s">
        <v>30</v>
      </c>
      <c r="C21" s="25">
        <v>44238</v>
      </c>
      <c r="D21" s="15">
        <v>405000</v>
      </c>
      <c r="E21" t="s">
        <v>31</v>
      </c>
      <c r="F21" t="s">
        <v>32</v>
      </c>
      <c r="G21" s="15">
        <v>405000</v>
      </c>
      <c r="H21" s="15">
        <v>181800</v>
      </c>
      <c r="I21" s="20">
        <f>H21/G21*100</f>
        <v>44.888888888888886</v>
      </c>
      <c r="J21" s="15">
        <v>363591</v>
      </c>
      <c r="K21" s="15">
        <f>G21-328521</f>
        <v>76479</v>
      </c>
      <c r="L21" s="15">
        <v>35070</v>
      </c>
      <c r="M21" s="30">
        <v>66</v>
      </c>
      <c r="N21" s="34">
        <v>66</v>
      </c>
      <c r="O21" s="39">
        <v>1002</v>
      </c>
      <c r="P21" s="39">
        <v>1002</v>
      </c>
      <c r="Q21" s="15">
        <f>K21/M21</f>
        <v>1158.7727272727273</v>
      </c>
      <c r="R21" s="15">
        <f>K21/O21</f>
        <v>76.32634730538922</v>
      </c>
      <c r="S21" s="39">
        <v>66</v>
      </c>
      <c r="T21" s="5" t="s">
        <v>33</v>
      </c>
      <c r="U21" t="s">
        <v>34</v>
      </c>
      <c r="W21" t="s">
        <v>35</v>
      </c>
      <c r="X21">
        <v>0</v>
      </c>
      <c r="Y21">
        <v>0</v>
      </c>
      <c r="Z21" t="s">
        <v>36</v>
      </c>
      <c r="AB21" s="6" t="s">
        <v>37</v>
      </c>
      <c r="AK21" s="2"/>
      <c r="BB21" s="2"/>
      <c r="BD21" s="2"/>
    </row>
    <row r="22" spans="1:56" x14ac:dyDescent="0.25">
      <c r="A22" t="s">
        <v>52</v>
      </c>
      <c r="B22" t="s">
        <v>53</v>
      </c>
      <c r="C22" s="25">
        <v>44407</v>
      </c>
      <c r="D22" s="15">
        <v>370000</v>
      </c>
      <c r="E22" t="s">
        <v>31</v>
      </c>
      <c r="F22" t="s">
        <v>32</v>
      </c>
      <c r="G22" s="15">
        <v>370000</v>
      </c>
      <c r="H22" s="15">
        <v>134500</v>
      </c>
      <c r="I22" s="20">
        <f>H22/G22*100</f>
        <v>36.351351351351354</v>
      </c>
      <c r="J22" s="15">
        <v>268924</v>
      </c>
      <c r="K22" s="15">
        <f>G22-192694</f>
        <v>177306</v>
      </c>
      <c r="L22" s="15">
        <v>76230</v>
      </c>
      <c r="M22" s="30">
        <v>33</v>
      </c>
      <c r="N22" s="34">
        <v>66</v>
      </c>
      <c r="O22" s="39">
        <v>2178.0500000000002</v>
      </c>
      <c r="P22" s="39">
        <v>2178.0500000000002</v>
      </c>
      <c r="Q22" s="15">
        <f>K22/M22</f>
        <v>5372.909090909091</v>
      </c>
      <c r="R22" s="15">
        <f>K22/O22</f>
        <v>81.405844677578557</v>
      </c>
      <c r="S22" s="39">
        <v>33</v>
      </c>
      <c r="T22" s="5" t="s">
        <v>40</v>
      </c>
      <c r="U22" t="s">
        <v>54</v>
      </c>
      <c r="W22" t="s">
        <v>35</v>
      </c>
      <c r="X22">
        <v>0</v>
      </c>
      <c r="Y22">
        <v>1</v>
      </c>
      <c r="Z22" s="7">
        <v>44903</v>
      </c>
      <c r="AB22" s="6" t="s">
        <v>42</v>
      </c>
    </row>
    <row r="23" spans="1:56" x14ac:dyDescent="0.25">
      <c r="A23" t="s">
        <v>38</v>
      </c>
      <c r="B23" t="s">
        <v>39</v>
      </c>
      <c r="C23" s="25">
        <v>44495</v>
      </c>
      <c r="D23" s="15">
        <v>1825000</v>
      </c>
      <c r="E23" t="s">
        <v>31</v>
      </c>
      <c r="F23" t="s">
        <v>32</v>
      </c>
      <c r="G23" s="15">
        <v>1825000</v>
      </c>
      <c r="H23" s="15">
        <v>720700</v>
      </c>
      <c r="I23" s="20">
        <f>H23/G23*100</f>
        <v>39.490410958904107</v>
      </c>
      <c r="J23" s="15">
        <v>1441362</v>
      </c>
      <c r="K23" s="15">
        <f>G23-831522</f>
        <v>993478</v>
      </c>
      <c r="L23" s="15">
        <v>609840</v>
      </c>
      <c r="M23" s="30">
        <v>132</v>
      </c>
      <c r="N23" s="34">
        <v>132</v>
      </c>
      <c r="O23" s="39">
        <v>17424</v>
      </c>
      <c r="P23" s="39">
        <v>17424</v>
      </c>
      <c r="Q23" s="15">
        <f>K23/M23</f>
        <v>7526.348484848485</v>
      </c>
      <c r="R23" s="15">
        <f>K23/O23</f>
        <v>57.017791551882461</v>
      </c>
      <c r="S23" s="39">
        <v>132</v>
      </c>
      <c r="T23" s="5" t="s">
        <v>40</v>
      </c>
      <c r="U23" t="s">
        <v>41</v>
      </c>
      <c r="W23" t="s">
        <v>35</v>
      </c>
      <c r="X23">
        <v>0</v>
      </c>
      <c r="Y23">
        <v>1</v>
      </c>
      <c r="Z23" s="7">
        <v>44903</v>
      </c>
      <c r="AB23" s="6" t="s">
        <v>42</v>
      </c>
    </row>
    <row r="24" spans="1:56" x14ac:dyDescent="0.25">
      <c r="A24" t="s">
        <v>62</v>
      </c>
      <c r="B24" t="s">
        <v>63</v>
      </c>
      <c r="C24" s="25">
        <v>44146</v>
      </c>
      <c r="D24" s="15">
        <v>1300000</v>
      </c>
      <c r="E24" t="s">
        <v>31</v>
      </c>
      <c r="F24" t="s">
        <v>32</v>
      </c>
      <c r="G24" s="15">
        <v>1300000</v>
      </c>
      <c r="H24" s="15">
        <v>722900</v>
      </c>
      <c r="I24" s="20">
        <f>H24/G24*100</f>
        <v>55.607692307692304</v>
      </c>
      <c r="J24" s="15">
        <v>1445854</v>
      </c>
      <c r="K24" s="15">
        <f>G24-1172854</f>
        <v>127146</v>
      </c>
      <c r="L24" s="15">
        <v>273000</v>
      </c>
      <c r="M24" s="30">
        <v>65</v>
      </c>
      <c r="N24" s="34">
        <v>120</v>
      </c>
      <c r="O24" s="39">
        <v>7800</v>
      </c>
      <c r="P24" s="39">
        <v>7800</v>
      </c>
      <c r="Q24" s="15">
        <f>K24/M24</f>
        <v>1956.0923076923077</v>
      </c>
      <c r="R24" s="15">
        <f>K24/O24</f>
        <v>16.30076923076923</v>
      </c>
      <c r="S24" s="39">
        <v>65</v>
      </c>
      <c r="T24" s="5" t="s">
        <v>40</v>
      </c>
      <c r="U24" t="s">
        <v>64</v>
      </c>
      <c r="W24" t="s">
        <v>35</v>
      </c>
      <c r="X24">
        <v>0</v>
      </c>
      <c r="Y24">
        <v>0</v>
      </c>
      <c r="Z24" s="7">
        <v>44902</v>
      </c>
      <c r="AB24" s="6" t="s">
        <v>42</v>
      </c>
    </row>
  </sheetData>
  <mergeCells count="2">
    <mergeCell ref="A20:AE20"/>
    <mergeCell ref="A1:AE1"/>
  </mergeCells>
  <conditionalFormatting sqref="A3:AE8 A22:AE24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21:AE21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587D-8C41-40C7-A2B3-8B65167F11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2023-02-10T18:48:50Z</dcterms:created>
  <dcterms:modified xsi:type="dcterms:W3CDTF">2023-03-14T13:42:44Z</dcterms:modified>
</cp:coreProperties>
</file>