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Land Values\Done\"/>
    </mc:Choice>
  </mc:AlternateContent>
  <xr:revisionPtr revIDLastSave="0" documentId="13_ncr:1_{02F91F84-4FB7-4310-9519-6613CC2EEAC7}" xr6:coauthVersionLast="47" xr6:coauthVersionMax="47" xr10:uidLastSave="{00000000-0000-0000-0000-000000000000}"/>
  <bookViews>
    <workbookView xWindow="-120" yWindow="-120" windowWidth="29040" windowHeight="15840" xr2:uid="{733A6949-0C45-4A49-933F-DC2133EBDF2A}"/>
  </bookViews>
  <sheets>
    <sheet name="Land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2" l="1"/>
  <c r="K13" i="2"/>
  <c r="Q13" i="2"/>
  <c r="R13" i="2"/>
  <c r="S13" i="2"/>
  <c r="I8" i="2"/>
  <c r="K8" i="2"/>
  <c r="Q8" i="2" s="1"/>
  <c r="I9" i="2"/>
  <c r="K9" i="2"/>
  <c r="Q9" i="2" s="1"/>
  <c r="R9" i="2"/>
  <c r="K30" i="2"/>
  <c r="S30" i="2" s="1"/>
  <c r="I30" i="2"/>
  <c r="I3" i="2"/>
  <c r="K3" i="2"/>
  <c r="S3" i="2" s="1"/>
  <c r="I4" i="2"/>
  <c r="K4" i="2"/>
  <c r="Q4" i="2" s="1"/>
  <c r="I5" i="2"/>
  <c r="K5" i="2"/>
  <c r="Q5" i="2" s="1"/>
  <c r="I6" i="2"/>
  <c r="K6" i="2"/>
  <c r="Q6" i="2" s="1"/>
  <c r="I7" i="2"/>
  <c r="K7" i="2"/>
  <c r="S7" i="2" s="1"/>
  <c r="I10" i="2"/>
  <c r="K10" i="2"/>
  <c r="Q10" i="2" s="1"/>
  <c r="I29" i="2"/>
  <c r="K29" i="2"/>
  <c r="Q29" i="2" s="1"/>
  <c r="I11" i="2"/>
  <c r="K11" i="2"/>
  <c r="R11" i="2" s="1"/>
  <c r="I12" i="2"/>
  <c r="K12" i="2"/>
  <c r="Q12" i="2" s="1"/>
  <c r="D14" i="2"/>
  <c r="G14" i="2"/>
  <c r="H14" i="2"/>
  <c r="J14" i="2"/>
  <c r="L14" i="2"/>
  <c r="M14" i="2"/>
  <c r="O14" i="2"/>
  <c r="P14" i="2"/>
  <c r="K18" i="2" l="1"/>
  <c r="S8" i="2"/>
  <c r="R8" i="2"/>
  <c r="S9" i="2"/>
  <c r="Q3" i="2"/>
  <c r="Q11" i="2"/>
  <c r="I16" i="2"/>
  <c r="S4" i="2"/>
  <c r="Q30" i="2"/>
  <c r="R30" i="2"/>
  <c r="I15" i="2"/>
  <c r="S29" i="2"/>
  <c r="R4" i="2"/>
  <c r="R7" i="2"/>
  <c r="S10" i="2"/>
  <c r="R3" i="2"/>
  <c r="S6" i="2"/>
  <c r="R6" i="2"/>
  <c r="Q7" i="2"/>
  <c r="R29" i="2"/>
  <c r="K14" i="2"/>
  <c r="S12" i="2"/>
  <c r="R12" i="2"/>
  <c r="R10" i="2"/>
  <c r="S5" i="2"/>
  <c r="S11" i="2"/>
  <c r="R5" i="2"/>
  <c r="M16" i="2" l="1"/>
  <c r="P16" i="2"/>
  <c r="S16" i="2"/>
</calcChain>
</file>

<file path=xl/sharedStrings.xml><?xml version="1.0" encoding="utf-8"?>
<sst xmlns="http://schemas.openxmlformats.org/spreadsheetml/2006/main" count="153" uniqueCount="81">
  <si>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</si>
  <si>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</si>
  <si>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</si>
  <si>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</si>
  <si>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</si>
  <si>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</si>
  <si>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</si>
  <si>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</si>
  <si>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</si>
  <si>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</si>
  <si>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</si>
  <si>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</si>
  <si>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</si>
  <si>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</si>
  <si>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</si>
  <si>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</si>
  <si>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</si>
  <si>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</si>
  <si>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</si>
  <si>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</si>
  <si>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</si>
  <si>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</si>
  <si>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</si>
  <si>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</si>
  <si>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</si>
  <si>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</si>
  <si>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</si>
  <si>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</si>
  <si>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</si>
  <si>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</si>
  <si>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</si>
  <si>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</si>
  <si>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57-030-001-00</t>
  </si>
  <si>
    <t>842 LAKE</t>
  </si>
  <si>
    <t>WD</t>
  </si>
  <si>
    <t>03-ARM'S LENGTH</t>
  </si>
  <si>
    <t>030</t>
  </si>
  <si>
    <t>4520/934</t>
  </si>
  <si>
    <t>CONDO ABOVE AVG</t>
  </si>
  <si>
    <t>407</t>
  </si>
  <si>
    <t>57-030-002-00</t>
  </si>
  <si>
    <t>4563/582</t>
  </si>
  <si>
    <t>57-030-003-00</t>
  </si>
  <si>
    <t>4564/986</t>
  </si>
  <si>
    <t>57-030-004-00</t>
  </si>
  <si>
    <t>4524/449</t>
  </si>
  <si>
    <t>57-030-006-00</t>
  </si>
  <si>
    <t>4642/494</t>
  </si>
  <si>
    <t>57-030-007-01</t>
  </si>
  <si>
    <t>4519/445</t>
  </si>
  <si>
    <t>57-030-008-01</t>
  </si>
  <si>
    <t>4548/911</t>
  </si>
  <si>
    <t>57-060-002-00</t>
  </si>
  <si>
    <t>455 CULVER</t>
  </si>
  <si>
    <t>060</t>
  </si>
  <si>
    <t>4513/204</t>
  </si>
  <si>
    <t>57-060-004-00</t>
  </si>
  <si>
    <t>PTA</t>
  </si>
  <si>
    <t>57-060-006-00</t>
  </si>
  <si>
    <t>4504/141 4583/561</t>
  </si>
  <si>
    <t>57-828-009-00</t>
  </si>
  <si>
    <t>129 GRIFFITH</t>
  </si>
  <si>
    <t>MEWSR</t>
  </si>
  <si>
    <t>4493/465</t>
  </si>
  <si>
    <t>NOT INSPECTED</t>
  </si>
  <si>
    <t>57-828-012-00</t>
  </si>
  <si>
    <t>4658/607</t>
  </si>
  <si>
    <t>57-860-004-00</t>
  </si>
  <si>
    <t>515 LAKE</t>
  </si>
  <si>
    <t>WTRSD</t>
  </si>
  <si>
    <t>4533/600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</si>
  <si>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</si>
  <si>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</si>
  <si>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</si>
  <si>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</si>
  <si>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</si>
  <si>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</si>
  <si>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</si>
  <si>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Concluded Site Value</t>
  </si>
  <si>
    <t>NOT USED</t>
  </si>
  <si>
    <t>LAND TABLE CONDC CONDO ABOVE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</si>
</sst>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164" fontId="0" fillId="4" borderId="0" xfId="0" applyNumberFormat="1" applyFill="1"/>
    <xf numFmtId="6" fontId="0" fillId="4" borderId="0" xfId="0" applyNumberFormat="1" applyFill="1" applyAlignment="1">
      <alignment horizontal="right"/>
    </xf>
    <xf numFmtId="6" fontId="0" fillId="4" borderId="0" xfId="0" applyNumberFormat="1" applyFill="1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42F43-6B61-4CEA-818F-476824B0E6D6}">
  <dimension ref="A1:BL30"/>
  <sheetViews>
    <sheetView tabSelected="1" view="pageBreakPreview" topLeftCell="M1" zoomScaleNormal="100" zoomScaleSheetLayoutView="100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25" bestFit="1" customWidth="1"/>
    <col min="4" max="4" width="10.85546875" style="15" bestFit="1" customWidth="1"/>
    <col min="5" max="5" width="5.5703125" bestFit="1" customWidth="1"/>
    <col min="6" max="6" width="16.7109375" bestFit="1" customWidth="1"/>
    <col min="7" max="7" width="10.85546875" style="15" bestFit="1" customWidth="1"/>
    <col min="8" max="8" width="12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7.42578125" bestFit="1" customWidth="1"/>
    <col min="23" max="23" width="19.42578125" bestFit="1" customWidth="1"/>
    <col min="24" max="24" width="18.8554687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9.42578125" bestFit="1" customWidth="1"/>
    <col min="29" max="29" width="5.42578125" bestFit="1" customWidth="1"/>
    <col min="30" max="30" width="18.85546875" bestFit="1" customWidth="1"/>
    <col min="31" max="32" width="12.42578125" bestFit="1" customWidth="1"/>
  </cols>
  <sheetData>
    <row r="1" spans="1:64" x14ac:dyDescent="0.25">
      <c r="A1" s="52" t="s">
        <v>80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32</v>
      </c>
      <c r="B3" t="s">
        <v>33</v>
      </c>
      <c r="C3" s="25">
        <v>44106</v>
      </c>
      <c r="D3" s="15">
        <v>135000</v>
      </c>
      <c r="E3" t="s">
        <v>34</v>
      </c>
      <c r="F3" t="s">
        <v>35</v>
      </c>
      <c r="G3" s="15">
        <v>135000</v>
      </c>
      <c r="H3" s="15">
        <v>72100</v>
      </c>
      <c r="I3" s="20">
        <f t="shared" ref="I3:I13" si="0">H3/G3*100</f>
        <v>53.407407407407405</v>
      </c>
      <c r="J3" s="15">
        <v>144222</v>
      </c>
      <c r="K3" s="15">
        <f>G3-79222</f>
        <v>55778</v>
      </c>
      <c r="L3" s="15">
        <v>65000</v>
      </c>
      <c r="M3" s="30">
        <v>0</v>
      </c>
      <c r="N3" s="34">
        <v>0</v>
      </c>
      <c r="O3" s="39">
        <v>1</v>
      </c>
      <c r="P3" s="39">
        <v>0</v>
      </c>
      <c r="Q3" s="15" t="e">
        <f t="shared" ref="Q3:Q13" si="1">K3/M3</f>
        <v>#DIV/0!</v>
      </c>
      <c r="R3" s="15">
        <f t="shared" ref="R3:R13" si="2">K3/O3</f>
        <v>55778</v>
      </c>
      <c r="S3" s="44">
        <f t="shared" ref="S3:S13" si="3">K3/O3/43560</f>
        <v>1.2804866850321395</v>
      </c>
      <c r="T3" s="39">
        <v>0</v>
      </c>
      <c r="U3" s="5" t="s">
        <v>36</v>
      </c>
      <c r="V3" t="s">
        <v>37</v>
      </c>
      <c r="X3" t="s">
        <v>38</v>
      </c>
      <c r="Y3">
        <v>0</v>
      </c>
      <c r="Z3">
        <v>1</v>
      </c>
      <c r="AA3" s="6">
        <v>39947</v>
      </c>
      <c r="AC3" s="7" t="s">
        <v>39</v>
      </c>
      <c r="AL3" s="2"/>
      <c r="BC3" s="2"/>
      <c r="BE3" s="2"/>
    </row>
    <row r="4" spans="1:64" x14ac:dyDescent="0.25">
      <c r="A4" t="s">
        <v>40</v>
      </c>
      <c r="B4" t="s">
        <v>33</v>
      </c>
      <c r="C4" s="25">
        <v>44194</v>
      </c>
      <c r="D4" s="15">
        <v>117500</v>
      </c>
      <c r="E4" t="s">
        <v>34</v>
      </c>
      <c r="F4" t="s">
        <v>35</v>
      </c>
      <c r="G4" s="15">
        <v>117500</v>
      </c>
      <c r="H4" s="15">
        <v>64200</v>
      </c>
      <c r="I4" s="20">
        <f t="shared" si="0"/>
        <v>54.638297872340424</v>
      </c>
      <c r="J4" s="15">
        <v>128451</v>
      </c>
      <c r="K4" s="15">
        <f>G4-63451</f>
        <v>54049</v>
      </c>
      <c r="L4" s="15">
        <v>65000</v>
      </c>
      <c r="M4" s="30">
        <v>0</v>
      </c>
      <c r="N4" s="34">
        <v>0</v>
      </c>
      <c r="O4" s="39">
        <v>1</v>
      </c>
      <c r="P4" s="39">
        <v>0</v>
      </c>
      <c r="Q4" s="15" t="e">
        <f t="shared" si="1"/>
        <v>#DIV/0!</v>
      </c>
      <c r="R4" s="15">
        <f t="shared" si="2"/>
        <v>54049</v>
      </c>
      <c r="S4" s="44">
        <f t="shared" si="3"/>
        <v>1.2407943067033975</v>
      </c>
      <c r="T4" s="39">
        <v>0</v>
      </c>
      <c r="U4" s="5" t="s">
        <v>36</v>
      </c>
      <c r="V4" t="s">
        <v>41</v>
      </c>
      <c r="X4" t="s">
        <v>38</v>
      </c>
      <c r="Y4">
        <v>0</v>
      </c>
      <c r="Z4">
        <v>1</v>
      </c>
      <c r="AA4" s="6">
        <v>39947</v>
      </c>
      <c r="AC4" s="7" t="s">
        <v>39</v>
      </c>
    </row>
    <row r="5" spans="1:64" x14ac:dyDescent="0.25">
      <c r="A5" t="s">
        <v>42</v>
      </c>
      <c r="B5" t="s">
        <v>33</v>
      </c>
      <c r="C5" s="25">
        <v>44195</v>
      </c>
      <c r="D5" s="15">
        <v>125000</v>
      </c>
      <c r="E5" t="s">
        <v>34</v>
      </c>
      <c r="F5" t="s">
        <v>35</v>
      </c>
      <c r="G5" s="15">
        <v>125000</v>
      </c>
      <c r="H5" s="15">
        <v>64200</v>
      </c>
      <c r="I5" s="20">
        <f t="shared" si="0"/>
        <v>51.359999999999992</v>
      </c>
      <c r="J5" s="15">
        <v>128451</v>
      </c>
      <c r="K5" s="15">
        <f>G5-63451</f>
        <v>61549</v>
      </c>
      <c r="L5" s="15">
        <v>65000</v>
      </c>
      <c r="M5" s="30">
        <v>0</v>
      </c>
      <c r="N5" s="34">
        <v>0</v>
      </c>
      <c r="O5" s="39">
        <v>1</v>
      </c>
      <c r="P5" s="39">
        <v>0</v>
      </c>
      <c r="Q5" s="15" t="e">
        <f t="shared" si="1"/>
        <v>#DIV/0!</v>
      </c>
      <c r="R5" s="15">
        <f t="shared" si="2"/>
        <v>61549</v>
      </c>
      <c r="S5" s="44">
        <f t="shared" si="3"/>
        <v>1.4129706152433426</v>
      </c>
      <c r="T5" s="39">
        <v>0</v>
      </c>
      <c r="U5" s="5" t="s">
        <v>36</v>
      </c>
      <c r="V5" t="s">
        <v>43</v>
      </c>
      <c r="X5" t="s">
        <v>38</v>
      </c>
      <c r="Y5">
        <v>0</v>
      </c>
      <c r="Z5">
        <v>1</v>
      </c>
      <c r="AA5" s="6">
        <v>39947</v>
      </c>
      <c r="AC5" s="7" t="s">
        <v>39</v>
      </c>
    </row>
    <row r="6" spans="1:64" x14ac:dyDescent="0.25">
      <c r="A6" t="s">
        <v>44</v>
      </c>
      <c r="B6" t="s">
        <v>33</v>
      </c>
      <c r="C6" s="25">
        <v>44113</v>
      </c>
      <c r="D6" s="15">
        <v>119000</v>
      </c>
      <c r="E6" t="s">
        <v>34</v>
      </c>
      <c r="F6" t="s">
        <v>35</v>
      </c>
      <c r="G6" s="15">
        <v>119000</v>
      </c>
      <c r="H6" s="15">
        <v>64200</v>
      </c>
      <c r="I6" s="20">
        <f t="shared" si="0"/>
        <v>53.949579831932773</v>
      </c>
      <c r="J6" s="15">
        <v>128451</v>
      </c>
      <c r="K6" s="15">
        <f>G6-63451</f>
        <v>55549</v>
      </c>
      <c r="L6" s="15">
        <v>65000</v>
      </c>
      <c r="M6" s="30">
        <v>0</v>
      </c>
      <c r="N6" s="34">
        <v>0</v>
      </c>
      <c r="O6" s="39">
        <v>1</v>
      </c>
      <c r="P6" s="39">
        <v>0</v>
      </c>
      <c r="Q6" s="15" t="e">
        <f t="shared" si="1"/>
        <v>#DIV/0!</v>
      </c>
      <c r="R6" s="15">
        <f t="shared" si="2"/>
        <v>55549</v>
      </c>
      <c r="S6" s="44">
        <f t="shared" si="3"/>
        <v>1.2752295684113866</v>
      </c>
      <c r="T6" s="39">
        <v>0</v>
      </c>
      <c r="U6" s="5" t="s">
        <v>36</v>
      </c>
      <c r="V6" t="s">
        <v>45</v>
      </c>
      <c r="X6" t="s">
        <v>38</v>
      </c>
      <c r="Y6">
        <v>0</v>
      </c>
      <c r="Z6">
        <v>1</v>
      </c>
      <c r="AA6" s="6">
        <v>39947</v>
      </c>
      <c r="AC6" s="7" t="s">
        <v>39</v>
      </c>
    </row>
    <row r="7" spans="1:64" x14ac:dyDescent="0.25">
      <c r="A7" t="s">
        <v>46</v>
      </c>
      <c r="B7" t="s">
        <v>33</v>
      </c>
      <c r="C7" s="25">
        <v>44379</v>
      </c>
      <c r="D7" s="15">
        <v>150000</v>
      </c>
      <c r="E7" t="s">
        <v>34</v>
      </c>
      <c r="F7" t="s">
        <v>35</v>
      </c>
      <c r="G7" s="15">
        <v>150000</v>
      </c>
      <c r="H7" s="15">
        <v>64200</v>
      </c>
      <c r="I7" s="20">
        <f>H7/G7*100</f>
        <v>42.8</v>
      </c>
      <c r="J7" s="15">
        <v>128451</v>
      </c>
      <c r="K7" s="15">
        <f>G7-63451</f>
        <v>86549</v>
      </c>
      <c r="L7" s="15">
        <v>65000</v>
      </c>
      <c r="M7" s="30">
        <v>0</v>
      </c>
      <c r="N7" s="34">
        <v>0</v>
      </c>
      <c r="O7" s="39">
        <v>1</v>
      </c>
      <c r="P7" s="39">
        <v>0</v>
      </c>
      <c r="Q7" s="15" t="e">
        <f>K7/M7</f>
        <v>#DIV/0!</v>
      </c>
      <c r="R7" s="15">
        <f>K7/O7</f>
        <v>86549</v>
      </c>
      <c r="S7" s="44">
        <f>K7/O7/43560</f>
        <v>1.9868916437098256</v>
      </c>
      <c r="T7" s="39">
        <v>0</v>
      </c>
      <c r="U7" s="5" t="s">
        <v>36</v>
      </c>
      <c r="V7" t="s">
        <v>47</v>
      </c>
      <c r="X7" t="s">
        <v>38</v>
      </c>
      <c r="Y7">
        <v>0</v>
      </c>
      <c r="Z7">
        <v>1</v>
      </c>
      <c r="AA7" s="6">
        <v>39947</v>
      </c>
      <c r="AC7" s="7" t="s">
        <v>39</v>
      </c>
    </row>
    <row r="8" spans="1:64" x14ac:dyDescent="0.25">
      <c r="A8" t="s">
        <v>48</v>
      </c>
      <c r="B8" t="s">
        <v>33</v>
      </c>
      <c r="C8" s="25">
        <v>44096</v>
      </c>
      <c r="D8" s="15">
        <v>149000</v>
      </c>
      <c r="E8" t="s">
        <v>34</v>
      </c>
      <c r="F8" t="s">
        <v>35</v>
      </c>
      <c r="G8" s="15">
        <v>149000</v>
      </c>
      <c r="H8" s="15">
        <v>67600</v>
      </c>
      <c r="I8" s="20">
        <f t="shared" si="0"/>
        <v>45.369127516778526</v>
      </c>
      <c r="J8" s="15">
        <v>135266</v>
      </c>
      <c r="K8" s="15">
        <f>G8-70266</f>
        <v>78734</v>
      </c>
      <c r="L8" s="15">
        <v>65000</v>
      </c>
      <c r="M8" s="30">
        <v>0</v>
      </c>
      <c r="N8" s="34">
        <v>0</v>
      </c>
      <c r="O8" s="39">
        <v>1</v>
      </c>
      <c r="P8" s="39">
        <v>0</v>
      </c>
      <c r="Q8" s="15" t="e">
        <f t="shared" si="1"/>
        <v>#DIV/0!</v>
      </c>
      <c r="R8" s="15">
        <f t="shared" si="2"/>
        <v>78734</v>
      </c>
      <c r="S8" s="44">
        <f t="shared" si="3"/>
        <v>1.8074839302112029</v>
      </c>
      <c r="T8" s="39">
        <v>0</v>
      </c>
      <c r="U8" s="5" t="s">
        <v>36</v>
      </c>
      <c r="V8" t="s">
        <v>49</v>
      </c>
      <c r="X8" t="s">
        <v>38</v>
      </c>
      <c r="Y8">
        <v>0</v>
      </c>
      <c r="Z8">
        <v>1</v>
      </c>
      <c r="AA8" s="6">
        <v>39947</v>
      </c>
      <c r="AC8" s="7" t="s">
        <v>39</v>
      </c>
    </row>
    <row r="9" spans="1:64" x14ac:dyDescent="0.25">
      <c r="A9" t="s">
        <v>50</v>
      </c>
      <c r="B9" t="s">
        <v>33</v>
      </c>
      <c r="C9" s="25">
        <v>44167</v>
      </c>
      <c r="D9" s="15">
        <v>138500</v>
      </c>
      <c r="E9" t="s">
        <v>34</v>
      </c>
      <c r="F9" t="s">
        <v>35</v>
      </c>
      <c r="G9" s="15">
        <v>138500</v>
      </c>
      <c r="H9" s="15">
        <v>62700</v>
      </c>
      <c r="I9" s="20">
        <f t="shared" si="0"/>
        <v>45.270758122743679</v>
      </c>
      <c r="J9" s="15">
        <v>125373</v>
      </c>
      <c r="K9" s="15">
        <f>G9-60373</f>
        <v>78127</v>
      </c>
      <c r="L9" s="15">
        <v>65000</v>
      </c>
      <c r="M9" s="30">
        <v>0</v>
      </c>
      <c r="N9" s="34">
        <v>0</v>
      </c>
      <c r="O9" s="39">
        <v>1</v>
      </c>
      <c r="P9" s="39">
        <v>0</v>
      </c>
      <c r="Q9" s="15" t="e">
        <f t="shared" si="1"/>
        <v>#DIV/0!</v>
      </c>
      <c r="R9" s="15">
        <f t="shared" si="2"/>
        <v>78127</v>
      </c>
      <c r="S9" s="44">
        <f t="shared" si="3"/>
        <v>1.7935491276400368</v>
      </c>
      <c r="T9" s="39">
        <v>0</v>
      </c>
      <c r="U9" s="5" t="s">
        <v>36</v>
      </c>
      <c r="V9" t="s">
        <v>51</v>
      </c>
      <c r="X9" t="s">
        <v>38</v>
      </c>
      <c r="Y9">
        <v>0</v>
      </c>
      <c r="Z9">
        <v>1</v>
      </c>
      <c r="AA9" s="6">
        <v>39947</v>
      </c>
      <c r="AC9" s="7" t="s">
        <v>39</v>
      </c>
    </row>
    <row r="10" spans="1:64" x14ac:dyDescent="0.25">
      <c r="A10" t="s">
        <v>52</v>
      </c>
      <c r="B10" t="s">
        <v>53</v>
      </c>
      <c r="C10" s="25">
        <v>44070</v>
      </c>
      <c r="D10" s="15">
        <v>564000</v>
      </c>
      <c r="E10" t="s">
        <v>34</v>
      </c>
      <c r="F10" t="s">
        <v>35</v>
      </c>
      <c r="G10" s="15">
        <v>564000</v>
      </c>
      <c r="H10" s="15">
        <v>286600</v>
      </c>
      <c r="I10" s="20">
        <f t="shared" si="0"/>
        <v>50.815602836879435</v>
      </c>
      <c r="J10" s="15">
        <v>573184</v>
      </c>
      <c r="K10" s="15">
        <f>G10-508184</f>
        <v>55816</v>
      </c>
      <c r="L10" s="15">
        <v>65000</v>
      </c>
      <c r="M10" s="30">
        <v>0</v>
      </c>
      <c r="N10" s="34">
        <v>0</v>
      </c>
      <c r="O10" s="39">
        <v>1</v>
      </c>
      <c r="P10" s="39">
        <v>0</v>
      </c>
      <c r="Q10" s="15" t="e">
        <f t="shared" si="1"/>
        <v>#DIV/0!</v>
      </c>
      <c r="R10" s="15">
        <f t="shared" si="2"/>
        <v>55816</v>
      </c>
      <c r="S10" s="44">
        <f t="shared" si="3"/>
        <v>1.2813590449954086</v>
      </c>
      <c r="T10" s="39">
        <v>0</v>
      </c>
      <c r="U10" s="5" t="s">
        <v>54</v>
      </c>
      <c r="V10" t="s">
        <v>55</v>
      </c>
      <c r="X10" t="s">
        <v>38</v>
      </c>
      <c r="Y10">
        <v>0</v>
      </c>
      <c r="Z10">
        <v>1</v>
      </c>
      <c r="AA10" s="6">
        <v>39954</v>
      </c>
      <c r="AC10" s="7" t="s">
        <v>39</v>
      </c>
    </row>
    <row r="11" spans="1:64" x14ac:dyDescent="0.25">
      <c r="A11" t="s">
        <v>58</v>
      </c>
      <c r="B11" t="s">
        <v>53</v>
      </c>
      <c r="C11" s="25">
        <v>44062</v>
      </c>
      <c r="D11" s="15">
        <v>395000</v>
      </c>
      <c r="E11" t="s">
        <v>34</v>
      </c>
      <c r="F11" t="s">
        <v>35</v>
      </c>
      <c r="G11" s="15">
        <v>395000</v>
      </c>
      <c r="H11" s="15">
        <v>206800</v>
      </c>
      <c r="I11" s="20">
        <f t="shared" si="0"/>
        <v>52.35443037974683</v>
      </c>
      <c r="J11" s="15">
        <v>413688</v>
      </c>
      <c r="K11" s="15">
        <f>G11-348688</f>
        <v>46312</v>
      </c>
      <c r="L11" s="15">
        <v>65000</v>
      </c>
      <c r="M11" s="30">
        <v>0</v>
      </c>
      <c r="N11" s="34">
        <v>0</v>
      </c>
      <c r="O11" s="39">
        <v>1</v>
      </c>
      <c r="P11" s="39">
        <v>0</v>
      </c>
      <c r="Q11" s="15" t="e">
        <f t="shared" si="1"/>
        <v>#DIV/0!</v>
      </c>
      <c r="R11" s="15">
        <f t="shared" si="2"/>
        <v>46312</v>
      </c>
      <c r="S11" s="44">
        <f t="shared" si="3"/>
        <v>1.0631772268135904</v>
      </c>
      <c r="T11" s="39">
        <v>0</v>
      </c>
      <c r="U11" s="5" t="s">
        <v>54</v>
      </c>
      <c r="V11" t="s">
        <v>59</v>
      </c>
      <c r="X11" t="s">
        <v>38</v>
      </c>
      <c r="Y11">
        <v>0</v>
      </c>
      <c r="Z11">
        <v>1</v>
      </c>
      <c r="AA11" s="6">
        <v>44546</v>
      </c>
      <c r="AC11" s="7" t="s">
        <v>39</v>
      </c>
    </row>
    <row r="12" spans="1:64" ht="15.75" thickBot="1" x14ac:dyDescent="0.3">
      <c r="A12" t="s">
        <v>60</v>
      </c>
      <c r="B12" t="s">
        <v>61</v>
      </c>
      <c r="C12" s="25">
        <v>44043</v>
      </c>
      <c r="D12" s="15">
        <v>405000</v>
      </c>
      <c r="E12" t="s">
        <v>34</v>
      </c>
      <c r="F12" t="s">
        <v>35</v>
      </c>
      <c r="G12" s="15">
        <v>405000</v>
      </c>
      <c r="H12" s="15">
        <v>208300</v>
      </c>
      <c r="I12" s="20">
        <f t="shared" si="0"/>
        <v>51.432098765432102</v>
      </c>
      <c r="J12" s="15">
        <v>416624</v>
      </c>
      <c r="K12" s="15">
        <f>G12-351624</f>
        <v>53376</v>
      </c>
      <c r="L12" s="15">
        <v>65000</v>
      </c>
      <c r="M12" s="30">
        <v>66</v>
      </c>
      <c r="N12" s="34">
        <v>132</v>
      </c>
      <c r="O12" s="39">
        <v>1</v>
      </c>
      <c r="P12" s="39">
        <v>0</v>
      </c>
      <c r="Q12" s="15">
        <f t="shared" si="1"/>
        <v>808.72727272727275</v>
      </c>
      <c r="R12" s="15">
        <f t="shared" si="2"/>
        <v>53376</v>
      </c>
      <c r="S12" s="44">
        <f t="shared" si="3"/>
        <v>1.22534435261708</v>
      </c>
      <c r="T12" s="39">
        <v>66</v>
      </c>
      <c r="U12" s="5" t="s">
        <v>62</v>
      </c>
      <c r="V12" t="s">
        <v>63</v>
      </c>
      <c r="X12" t="s">
        <v>38</v>
      </c>
      <c r="Y12">
        <v>0</v>
      </c>
      <c r="Z12">
        <v>1</v>
      </c>
      <c r="AA12" t="s">
        <v>64</v>
      </c>
      <c r="AC12" s="7" t="s">
        <v>39</v>
      </c>
      <c r="AD12" t="s">
        <v>38</v>
      </c>
    </row>
    <row r="13" spans="1:64" ht="15.75" thickBot="1" x14ac:dyDescent="0.3">
      <c r="A13" t="s">
        <v>65</v>
      </c>
      <c r="B13" t="s">
        <v>61</v>
      </c>
      <c r="C13" s="25">
        <v>44403</v>
      </c>
      <c r="D13" s="15">
        <v>419000</v>
      </c>
      <c r="E13" t="s">
        <v>34</v>
      </c>
      <c r="F13" t="s">
        <v>35</v>
      </c>
      <c r="G13" s="15">
        <v>419000</v>
      </c>
      <c r="H13" s="15">
        <v>203700</v>
      </c>
      <c r="I13" s="20">
        <f t="shared" si="0"/>
        <v>48.615751789976137</v>
      </c>
      <c r="J13" s="15">
        <v>407315</v>
      </c>
      <c r="K13" s="15">
        <f>G13-342315</f>
        <v>76685</v>
      </c>
      <c r="L13" s="15">
        <v>65000</v>
      </c>
      <c r="M13" s="30">
        <v>66</v>
      </c>
      <c r="N13" s="34">
        <v>132</v>
      </c>
      <c r="O13" s="39">
        <v>1</v>
      </c>
      <c r="P13" s="39">
        <v>0</v>
      </c>
      <c r="Q13" s="15">
        <f t="shared" si="1"/>
        <v>1161.8939393939395</v>
      </c>
      <c r="R13" s="15">
        <f t="shared" si="2"/>
        <v>76685</v>
      </c>
      <c r="S13" s="44">
        <f t="shared" si="3"/>
        <v>1.76044536271809</v>
      </c>
      <c r="T13" s="39">
        <v>66</v>
      </c>
      <c r="U13" s="5" t="s">
        <v>62</v>
      </c>
      <c r="V13" t="s">
        <v>66</v>
      </c>
      <c r="X13" t="s">
        <v>38</v>
      </c>
      <c r="Y13">
        <v>0</v>
      </c>
      <c r="Z13">
        <v>1</v>
      </c>
      <c r="AA13" t="s">
        <v>64</v>
      </c>
      <c r="AC13" s="7" t="s">
        <v>39</v>
      </c>
      <c r="AD13" t="s">
        <v>38</v>
      </c>
    </row>
    <row r="14" spans="1:64" ht="15.75" thickTop="1" x14ac:dyDescent="0.25">
      <c r="A14" s="8"/>
      <c r="B14" s="8"/>
      <c r="C14" s="26" t="s">
        <v>71</v>
      </c>
      <c r="D14" s="16">
        <f>+SUM(D3:D13)</f>
        <v>2717000</v>
      </c>
      <c r="E14" s="8"/>
      <c r="F14" s="8"/>
      <c r="G14" s="16">
        <f>+SUM(G3:G13)</f>
        <v>2717000</v>
      </c>
      <c r="H14" s="16">
        <f>+SUM(H3:H13)</f>
        <v>1364600</v>
      </c>
      <c r="I14" s="21"/>
      <c r="J14" s="16">
        <f>+SUM(J3:J13)</f>
        <v>2729476</v>
      </c>
      <c r="K14" s="16">
        <f>+SUM(K3:K13)</f>
        <v>702524</v>
      </c>
      <c r="L14" s="16">
        <f>+SUM(L3:L13)</f>
        <v>715000</v>
      </c>
      <c r="M14" s="31">
        <f>+SUM(M3:M13)</f>
        <v>132</v>
      </c>
      <c r="N14" s="35"/>
      <c r="O14" s="40">
        <f>+SUM(O3:O13)</f>
        <v>11</v>
      </c>
      <c r="P14" s="40">
        <f>+SUM(P3:P13)</f>
        <v>0</v>
      </c>
      <c r="Q14" s="16"/>
      <c r="R14" s="16"/>
      <c r="S14" s="45"/>
      <c r="T14" s="40"/>
      <c r="U14" s="9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64" x14ac:dyDescent="0.25">
      <c r="A15" s="10"/>
      <c r="B15" s="10"/>
      <c r="C15" s="27"/>
      <c r="D15" s="17"/>
      <c r="E15" s="10"/>
      <c r="F15" s="10"/>
      <c r="G15" s="17"/>
      <c r="H15" s="17" t="s">
        <v>72</v>
      </c>
      <c r="I15" s="22">
        <f>H14/G14*100</f>
        <v>50.224512329775486</v>
      </c>
      <c r="J15" s="17"/>
      <c r="K15" s="17"/>
      <c r="L15" s="17" t="s">
        <v>73</v>
      </c>
      <c r="M15" s="32"/>
      <c r="N15" s="36"/>
      <c r="O15" s="41" t="s">
        <v>73</v>
      </c>
      <c r="P15" s="41"/>
      <c r="Q15" s="17"/>
      <c r="R15" s="17" t="s">
        <v>73</v>
      </c>
      <c r="S15" s="46"/>
      <c r="T15" s="41"/>
      <c r="U15" s="11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64" x14ac:dyDescent="0.25">
      <c r="A16" s="12"/>
      <c r="B16" s="12"/>
      <c r="C16" s="28"/>
      <c r="D16" s="18"/>
      <c r="E16" s="12"/>
      <c r="F16" s="12"/>
      <c r="G16" s="18"/>
      <c r="H16" s="18" t="s">
        <v>74</v>
      </c>
      <c r="I16" s="23">
        <f>STDEV(I3:I13)</f>
        <v>3.9547352227374555</v>
      </c>
      <c r="J16" s="18"/>
      <c r="K16" s="18"/>
      <c r="L16" s="18" t="s">
        <v>75</v>
      </c>
      <c r="M16" s="48">
        <f>K14/M14</f>
        <v>5322.151515151515</v>
      </c>
      <c r="N16" s="37"/>
      <c r="O16" s="42" t="s">
        <v>76</v>
      </c>
      <c r="P16" s="42">
        <f>K14/O14</f>
        <v>63865.818181818184</v>
      </c>
      <c r="Q16" s="18"/>
      <c r="R16" s="18" t="s">
        <v>77</v>
      </c>
      <c r="S16" s="47">
        <f>K14/O14/43560</f>
        <v>1.4661574421905001</v>
      </c>
      <c r="T16" s="42"/>
      <c r="U16" s="13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8" spans="1:32" x14ac:dyDescent="0.25">
      <c r="J18" s="15" t="s">
        <v>73</v>
      </c>
      <c r="K18" s="15">
        <f>AVERAGE(K3:K13)</f>
        <v>63865.818181818184</v>
      </c>
    </row>
    <row r="19" spans="1:32" x14ac:dyDescent="0.25">
      <c r="I19" s="49"/>
      <c r="J19" s="50" t="s">
        <v>78</v>
      </c>
      <c r="K19" s="51">
        <v>63900</v>
      </c>
    </row>
    <row r="28" spans="1:32" x14ac:dyDescent="0.25">
      <c r="A28" s="53" t="s">
        <v>79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32" x14ac:dyDescent="0.25">
      <c r="A29" t="s">
        <v>56</v>
      </c>
      <c r="B29" t="s">
        <v>53</v>
      </c>
      <c r="C29" s="25">
        <v>44519</v>
      </c>
      <c r="D29" s="15">
        <v>748500</v>
      </c>
      <c r="E29" t="s">
        <v>57</v>
      </c>
      <c r="F29" t="s">
        <v>35</v>
      </c>
      <c r="G29" s="15">
        <v>748500</v>
      </c>
      <c r="H29" s="15">
        <v>311000</v>
      </c>
      <c r="I29" s="20">
        <f>H29/G29*100</f>
        <v>41.549766199064798</v>
      </c>
      <c r="J29" s="15">
        <v>622062</v>
      </c>
      <c r="K29" s="15">
        <f>G29-557062</f>
        <v>191438</v>
      </c>
      <c r="L29" s="15">
        <v>65000</v>
      </c>
      <c r="M29" s="30">
        <v>0</v>
      </c>
      <c r="N29" s="34">
        <v>0</v>
      </c>
      <c r="O29" s="39">
        <v>1</v>
      </c>
      <c r="P29" s="39">
        <v>0</v>
      </c>
      <c r="Q29" s="15" t="e">
        <f>K29/M29</f>
        <v>#DIV/0!</v>
      </c>
      <c r="R29" s="15">
        <f>K29/O29</f>
        <v>191438</v>
      </c>
      <c r="S29" s="44">
        <f>K29/O29/43560</f>
        <v>4.3948117539026628</v>
      </c>
      <c r="T29" s="39">
        <v>0</v>
      </c>
      <c r="U29" s="5" t="s">
        <v>54</v>
      </c>
      <c r="X29" t="s">
        <v>38</v>
      </c>
      <c r="Y29">
        <v>0</v>
      </c>
      <c r="Z29">
        <v>1</v>
      </c>
      <c r="AA29" s="6">
        <v>44935</v>
      </c>
      <c r="AC29" s="7" t="s">
        <v>39</v>
      </c>
    </row>
    <row r="30" spans="1:32" x14ac:dyDescent="0.25">
      <c r="A30" t="s">
        <v>67</v>
      </c>
      <c r="B30" t="s">
        <v>68</v>
      </c>
      <c r="C30" s="25">
        <v>44084</v>
      </c>
      <c r="D30" s="15">
        <v>540000</v>
      </c>
      <c r="E30" t="s">
        <v>34</v>
      </c>
      <c r="F30" t="s">
        <v>35</v>
      </c>
      <c r="G30" s="15">
        <v>540000</v>
      </c>
      <c r="H30" s="15">
        <v>296600</v>
      </c>
      <c r="I30" s="20">
        <f t="shared" ref="I30" si="4">H30/G30*100</f>
        <v>54.925925925925924</v>
      </c>
      <c r="J30" s="15">
        <v>593248</v>
      </c>
      <c r="K30" s="15">
        <f>G30-528248</f>
        <v>11752</v>
      </c>
      <c r="L30" s="15">
        <v>65000</v>
      </c>
      <c r="M30" s="30">
        <v>0</v>
      </c>
      <c r="N30" s="34">
        <v>0</v>
      </c>
      <c r="O30" s="39">
        <v>1</v>
      </c>
      <c r="P30" s="39">
        <v>0</v>
      </c>
      <c r="Q30" s="15" t="e">
        <f t="shared" ref="Q30" si="5">K30/M30</f>
        <v>#DIV/0!</v>
      </c>
      <c r="R30" s="15">
        <f t="shared" ref="R30" si="6">K30/O30</f>
        <v>11752</v>
      </c>
      <c r="S30" s="44">
        <f t="shared" ref="S30" si="7">K30/O30/43560</f>
        <v>0.26978879706152431</v>
      </c>
      <c r="T30" s="39">
        <v>0</v>
      </c>
      <c r="U30" s="5" t="s">
        <v>69</v>
      </c>
      <c r="V30" t="s">
        <v>70</v>
      </c>
      <c r="X30" t="s">
        <v>38</v>
      </c>
      <c r="Y30">
        <v>0</v>
      </c>
      <c r="Z30">
        <v>1</v>
      </c>
      <c r="AA30" t="s">
        <v>64</v>
      </c>
      <c r="AC30" s="7" t="s">
        <v>39</v>
      </c>
    </row>
  </sheetData>
  <mergeCells count="2">
    <mergeCell ref="A1:AF1"/>
    <mergeCell ref="A28:AF28"/>
  </mergeCells>
  <conditionalFormatting sqref="A3:AF13 A29:AF30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86625-C008-4894-BCBE-5B5C35DDBD9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2023-02-09T21:32:30Z</dcterms:created>
  <dcterms:modified xsi:type="dcterms:W3CDTF">2023-03-14T12:56:04Z</dcterms:modified>
</cp:coreProperties>
</file>