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631FA93-6E10-48AB-BD07-C158830C7B08}" xr6:coauthVersionLast="47" xr6:coauthVersionMax="47" xr10:uidLastSave="{00000000-0000-0000-0000-000000000000}"/>
  <bookViews>
    <workbookView xWindow="-120" yWindow="-120" windowWidth="29040" windowHeight="15840" xr2:uid="{942EF2EF-1B65-44A6-981F-CFC8FD2C6B4C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P24" i="2" s="1"/>
  <c r="I24" i="2"/>
  <c r="L21" i="2"/>
  <c r="P21" i="2" s="1"/>
  <c r="I21" i="2"/>
  <c r="I2" i="2"/>
  <c r="L2" i="2"/>
  <c r="N2" i="2" s="1"/>
  <c r="I3" i="2"/>
  <c r="L3" i="2"/>
  <c r="P3" i="2" s="1"/>
  <c r="I25" i="2"/>
  <c r="L25" i="2"/>
  <c r="N25" i="2" s="1"/>
  <c r="I4" i="2"/>
  <c r="L4" i="2"/>
  <c r="N4" i="2" s="1"/>
  <c r="I5" i="2"/>
  <c r="L5" i="2"/>
  <c r="N5" i="2" s="1"/>
  <c r="I6" i="2"/>
  <c r="L6" i="2"/>
  <c r="P6" i="2" s="1"/>
  <c r="I7" i="2"/>
  <c r="L7" i="2"/>
  <c r="P7" i="2" s="1"/>
  <c r="I23" i="2"/>
  <c r="L23" i="2"/>
  <c r="P23" i="2" s="1"/>
  <c r="I8" i="2"/>
  <c r="L8" i="2"/>
  <c r="P8" i="2" s="1"/>
  <c r="I9" i="2"/>
  <c r="L9" i="2"/>
  <c r="N9" i="2" s="1"/>
  <c r="I22" i="2"/>
  <c r="L22" i="2"/>
  <c r="N22" i="2" s="1"/>
  <c r="I10" i="2"/>
  <c r="L10" i="2"/>
  <c r="P10" i="2" s="1"/>
  <c r="I11" i="2"/>
  <c r="L11" i="2"/>
  <c r="N11" i="2" s="1"/>
  <c r="D12" i="2"/>
  <c r="G12" i="2"/>
  <c r="H12" i="2"/>
  <c r="J12" i="2"/>
  <c r="M12" i="2"/>
  <c r="N8" i="2" l="1"/>
  <c r="N24" i="2"/>
  <c r="R24" i="2" s="1"/>
  <c r="P9" i="2"/>
  <c r="I13" i="2"/>
  <c r="N7" i="2"/>
  <c r="N23" i="2"/>
  <c r="L12" i="2"/>
  <c r="N13" i="2" s="1"/>
  <c r="I14" i="2"/>
  <c r="P11" i="2"/>
  <c r="N6" i="2"/>
  <c r="N21" i="2"/>
  <c r="R21" i="2" s="1"/>
  <c r="N10" i="2"/>
  <c r="N3" i="2"/>
  <c r="P25" i="2"/>
  <c r="P22" i="2"/>
  <c r="P2" i="2"/>
  <c r="P4" i="2"/>
  <c r="P5" i="2"/>
  <c r="N14" i="2" l="1"/>
  <c r="R23" i="2" s="1"/>
  <c r="Q13" i="2"/>
  <c r="P12" i="2"/>
  <c r="R22" i="2"/>
  <c r="R3" i="2"/>
  <c r="R7" i="2"/>
  <c r="R6" i="2"/>
  <c r="R25" i="2"/>
  <c r="R11" i="2"/>
  <c r="R4" i="2"/>
  <c r="R12" i="2"/>
  <c r="R9" i="2" l="1"/>
  <c r="R10" i="2"/>
  <c r="R2" i="2"/>
  <c r="R5" i="2"/>
  <c r="R8" i="2"/>
  <c r="Q14" i="2" l="1"/>
  <c r="S14" i="2" s="1"/>
</calcChain>
</file>

<file path=xl/sharedStrings.xml><?xml version="1.0" encoding="utf-8"?>
<sst xmlns="http://schemas.openxmlformats.org/spreadsheetml/2006/main" count="160" uniqueCount="83">
  <si>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</si>
  <si>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</si>
  <si>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</si>
  <si>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</si>
  <si>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</si>
  <si>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</si>
  <si>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</si>
  <si>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</si>
  <si>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</si>
  <si>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</si>
  <si>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</si>
  <si>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</si>
  <si>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</si>
  <si>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</si>
  <si>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</si>
  <si>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</si>
  <si>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</si>
  <si>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</si>
  <si>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</si>
  <si>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</si>
  <si>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</si>
  <si>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</si>
  <si>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</si>
  <si>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</si>
  <si>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</si>
  <si>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</si>
  <si>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</si>
  <si>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57-100-017-10</t>
  </si>
  <si>
    <t>868 HOLLAND</t>
  </si>
  <si>
    <t>CD</t>
  </si>
  <si>
    <t>19-MULTI PARCEL ARM'S LENGTH</t>
  </si>
  <si>
    <t>COMM</t>
  </si>
  <si>
    <t>No</t>
  </si>
  <si>
    <t xml:space="preserve">  /  /    </t>
  </si>
  <si>
    <t>57-100-018-10, 57-100-018-00</t>
  </si>
  <si>
    <t>COM WATERFRONT</t>
  </si>
  <si>
    <t>57-300-011-00</t>
  </si>
  <si>
    <t>720 WATER</t>
  </si>
  <si>
    <t>WD</t>
  </si>
  <si>
    <t>03-ARM'S LENGTH</t>
  </si>
  <si>
    <t>57-300-029-00</t>
  </si>
  <si>
    <t>650 WATER</t>
  </si>
  <si>
    <t>57-300-030-00</t>
  </si>
  <si>
    <t>57-300-055-00</t>
  </si>
  <si>
    <t>510 BUTLER</t>
  </si>
  <si>
    <t>DOWNTOWN COM</t>
  </si>
  <si>
    <t>57-300-103-00</t>
  </si>
  <si>
    <t>104 &amp; 108 HOFFMAN &amp; 311 WATER</t>
  </si>
  <si>
    <t>57-300-105-00</t>
  </si>
  <si>
    <t>118 HOFFMAN</t>
  </si>
  <si>
    <t>QC</t>
  </si>
  <si>
    <t>STOREFRONT/APT(ABOVE)</t>
  </si>
  <si>
    <t>57-300-107-00</t>
  </si>
  <si>
    <t>128 HOFFMAN</t>
  </si>
  <si>
    <t>57-300-131-00</t>
  </si>
  <si>
    <t>241 BUTLER</t>
  </si>
  <si>
    <t>57-300-138-00</t>
  </si>
  <si>
    <t>242 BUTLER</t>
  </si>
  <si>
    <t>57-300-167-00</t>
  </si>
  <si>
    <t>149 GRIFFITH</t>
  </si>
  <si>
    <t>57-300-192-00</t>
  </si>
  <si>
    <t>246 CULVER</t>
  </si>
  <si>
    <t>57-300-214-00</t>
  </si>
  <si>
    <t>40 BUTLER</t>
  </si>
  <si>
    <t>57-300-182-00</t>
  </si>
  <si>
    <t>57-515-058-20</t>
  </si>
  <si>
    <t>735 LAKE</t>
  </si>
  <si>
    <t>EAST HILL RESIDENTIAL</t>
  </si>
  <si>
    <t>57-550-025-00</t>
  </si>
  <si>
    <t>401 403, 405 &amp; 407 PARK</t>
  </si>
  <si>
    <t>MLC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</si>
  <si>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</si>
  <si>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</si>
  <si>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</si>
  <si>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</si>
  <si>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</si>
  <si>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</si>
  <si>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</si>
  <si>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</si>
  <si>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</si>
  <si>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57-300-139-00</t>
  </si>
  <si>
    <t>127 HOFFMAN</t>
  </si>
  <si>
    <t>CBD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</si>
</sst>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AACF-303E-4B47-978C-70FC91B4DA64}">
  <dimension ref="A1:BL25"/>
  <sheetViews>
    <sheetView tabSelected="1" view="pageBreakPreview" topLeftCell="K1" zoomScaleNormal="100" zoomScaleSheetLayoutView="100" workbookViewId="0">
      <selection activeCell="N13" sqref="N13"/>
    </sheetView>
  </sheetViews>
  <sheetFormatPr defaultRowHeight="15" x14ac:dyDescent="0.25"/>
  <cols>
    <col min="1" max="1" width="14.28515625" bestFit="1" customWidth="1"/>
    <col min="2" max="2" width="31.57031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24.8554687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26.85546875" bestFit="1" customWidth="1"/>
    <col min="25" max="25" width="21.1406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36</v>
      </c>
      <c r="B2" t="s">
        <v>37</v>
      </c>
      <c r="C2" s="17">
        <v>44228</v>
      </c>
      <c r="D2" s="7">
        <v>225000</v>
      </c>
      <c r="E2" t="s">
        <v>38</v>
      </c>
      <c r="F2" t="s">
        <v>39</v>
      </c>
      <c r="G2" s="7">
        <v>225000</v>
      </c>
      <c r="H2" s="7">
        <v>113400</v>
      </c>
      <c r="I2" s="12">
        <f t="shared" ref="I2:I11" si="0">H2/G2*100</f>
        <v>50.4</v>
      </c>
      <c r="J2" s="7">
        <v>226787</v>
      </c>
      <c r="K2" s="7">
        <v>205812</v>
      </c>
      <c r="L2" s="7">
        <f t="shared" ref="L2:L11" si="1">G2-K2</f>
        <v>19188</v>
      </c>
      <c r="M2" s="7">
        <v>18399.122810000001</v>
      </c>
      <c r="N2" s="22">
        <f t="shared" ref="N2:N11" si="2">L2/M2</f>
        <v>1.0428758043601536</v>
      </c>
      <c r="O2" s="27">
        <v>240</v>
      </c>
      <c r="P2" s="32">
        <f t="shared" ref="P2:P11" si="3">L2/O2</f>
        <v>79.95</v>
      </c>
      <c r="Q2" s="37" t="s">
        <v>31</v>
      </c>
      <c r="R2" s="42">
        <f>ABS(N14-N2)*100</f>
        <v>2.5880410098657602</v>
      </c>
      <c r="U2" s="7">
        <v>187640</v>
      </c>
      <c r="V2" t="s">
        <v>32</v>
      </c>
      <c r="W2" s="17" t="s">
        <v>33</v>
      </c>
      <c r="Y2" t="s">
        <v>35</v>
      </c>
      <c r="Z2">
        <v>201</v>
      </c>
      <c r="AA2">
        <v>0</v>
      </c>
    </row>
    <row r="3" spans="1:64" x14ac:dyDescent="0.25">
      <c r="A3" t="s">
        <v>40</v>
      </c>
      <c r="B3" t="s">
        <v>41</v>
      </c>
      <c r="C3" s="17">
        <v>44484</v>
      </c>
      <c r="D3" s="7">
        <v>1750000</v>
      </c>
      <c r="E3" t="s">
        <v>38</v>
      </c>
      <c r="F3" t="s">
        <v>30</v>
      </c>
      <c r="G3" s="7">
        <v>1750000</v>
      </c>
      <c r="H3" s="7">
        <v>805700</v>
      </c>
      <c r="I3" s="12">
        <f t="shared" si="0"/>
        <v>46.04</v>
      </c>
      <c r="J3" s="7">
        <v>2145658</v>
      </c>
      <c r="K3" s="7">
        <v>928961</v>
      </c>
      <c r="L3" s="7">
        <f t="shared" si="1"/>
        <v>821039</v>
      </c>
      <c r="M3" s="7">
        <v>598627.19298000005</v>
      </c>
      <c r="N3" s="22">
        <f t="shared" si="2"/>
        <v>1.371536424720069</v>
      </c>
      <c r="O3" s="27">
        <v>7076</v>
      </c>
      <c r="P3" s="32">
        <f t="shared" si="3"/>
        <v>116.03151498021481</v>
      </c>
      <c r="Q3" s="37" t="s">
        <v>31</v>
      </c>
      <c r="R3" s="42">
        <f>ABS(N14-N3)*100</f>
        <v>30.278021026125778</v>
      </c>
      <c r="U3" s="7">
        <v>778579</v>
      </c>
      <c r="V3" t="s">
        <v>32</v>
      </c>
      <c r="W3" s="17" t="s">
        <v>33</v>
      </c>
      <c r="X3" t="s">
        <v>42</v>
      </c>
      <c r="Y3" t="s">
        <v>35</v>
      </c>
      <c r="Z3">
        <v>201</v>
      </c>
      <c r="AA3">
        <v>0</v>
      </c>
    </row>
    <row r="4" spans="1:64" x14ac:dyDescent="0.25">
      <c r="A4" t="s">
        <v>46</v>
      </c>
      <c r="B4" t="s">
        <v>47</v>
      </c>
      <c r="C4" s="17">
        <v>44316</v>
      </c>
      <c r="D4" s="7">
        <v>950000</v>
      </c>
      <c r="E4" t="s">
        <v>38</v>
      </c>
      <c r="F4" t="s">
        <v>39</v>
      </c>
      <c r="G4" s="7">
        <v>950000</v>
      </c>
      <c r="H4" s="7">
        <v>555100</v>
      </c>
      <c r="I4" s="12">
        <f t="shared" si="0"/>
        <v>58.431578947368422</v>
      </c>
      <c r="J4" s="7">
        <v>1110146</v>
      </c>
      <c r="K4" s="7">
        <v>235904</v>
      </c>
      <c r="L4" s="7">
        <f t="shared" si="1"/>
        <v>714096</v>
      </c>
      <c r="M4" s="7">
        <v>766878.94736999995</v>
      </c>
      <c r="N4" s="22">
        <f t="shared" si="2"/>
        <v>0.93117173505542394</v>
      </c>
      <c r="O4" s="27">
        <v>4121</v>
      </c>
      <c r="P4" s="32">
        <f t="shared" si="3"/>
        <v>173.28221305508373</v>
      </c>
      <c r="Q4" s="37" t="s">
        <v>31</v>
      </c>
      <c r="R4" s="42">
        <f>ABS(N14-N4)*100</f>
        <v>13.758447940338725</v>
      </c>
      <c r="U4" s="7">
        <v>234452</v>
      </c>
      <c r="V4" t="s">
        <v>32</v>
      </c>
      <c r="W4" s="17" t="s">
        <v>33</v>
      </c>
      <c r="Y4" t="s">
        <v>45</v>
      </c>
      <c r="Z4">
        <v>201</v>
      </c>
      <c r="AA4">
        <v>0</v>
      </c>
    </row>
    <row r="5" spans="1:64" x14ac:dyDescent="0.25">
      <c r="A5" t="s">
        <v>48</v>
      </c>
      <c r="B5" t="s">
        <v>49</v>
      </c>
      <c r="C5" s="17">
        <v>44257</v>
      </c>
      <c r="D5" s="7">
        <v>415000</v>
      </c>
      <c r="E5" t="s">
        <v>50</v>
      </c>
      <c r="F5" t="s">
        <v>39</v>
      </c>
      <c r="G5" s="7">
        <v>415000</v>
      </c>
      <c r="H5" s="7">
        <v>255700</v>
      </c>
      <c r="I5" s="12">
        <f t="shared" si="0"/>
        <v>61.614457831325296</v>
      </c>
      <c r="J5" s="7">
        <v>511353</v>
      </c>
      <c r="K5" s="7">
        <v>91733</v>
      </c>
      <c r="L5" s="7">
        <f t="shared" si="1"/>
        <v>323267</v>
      </c>
      <c r="M5" s="7">
        <v>368087.7193</v>
      </c>
      <c r="N5" s="22">
        <f t="shared" si="2"/>
        <v>0.87823359229360742</v>
      </c>
      <c r="O5" s="27">
        <v>3176</v>
      </c>
      <c r="P5" s="32">
        <f t="shared" si="3"/>
        <v>101.78431989924434</v>
      </c>
      <c r="Q5" s="37" t="s">
        <v>31</v>
      </c>
      <c r="R5" s="42">
        <f>ABS(N14-N5)*100</f>
        <v>19.052262216520376</v>
      </c>
      <c r="T5" t="s">
        <v>51</v>
      </c>
      <c r="U5" s="7">
        <v>91733</v>
      </c>
      <c r="V5" t="s">
        <v>32</v>
      </c>
      <c r="W5" s="17" t="s">
        <v>33</v>
      </c>
      <c r="Y5" t="s">
        <v>45</v>
      </c>
      <c r="Z5">
        <v>201</v>
      </c>
      <c r="AA5">
        <v>0</v>
      </c>
    </row>
    <row r="6" spans="1:64" x14ac:dyDescent="0.25">
      <c r="A6" t="s">
        <v>52</v>
      </c>
      <c r="B6" t="s">
        <v>53</v>
      </c>
      <c r="C6" s="17">
        <v>44531</v>
      </c>
      <c r="D6" s="7">
        <v>550000</v>
      </c>
      <c r="E6" t="s">
        <v>38</v>
      </c>
      <c r="F6" t="s">
        <v>39</v>
      </c>
      <c r="G6" s="7">
        <v>550000</v>
      </c>
      <c r="H6" s="7">
        <v>249500</v>
      </c>
      <c r="I6" s="12">
        <f t="shared" si="0"/>
        <v>45.36363636363636</v>
      </c>
      <c r="J6" s="7">
        <v>498951</v>
      </c>
      <c r="K6" s="7">
        <v>118556</v>
      </c>
      <c r="L6" s="7">
        <f t="shared" si="1"/>
        <v>431444</v>
      </c>
      <c r="M6" s="7">
        <v>333679.82455999998</v>
      </c>
      <c r="N6" s="22">
        <f t="shared" si="2"/>
        <v>1.2929879730334752</v>
      </c>
      <c r="O6" s="27">
        <v>2199</v>
      </c>
      <c r="P6" s="32">
        <f t="shared" si="3"/>
        <v>196.20009095043201</v>
      </c>
      <c r="Q6" s="37" t="s">
        <v>31</v>
      </c>
      <c r="R6" s="42">
        <f>ABS(N14-N6)*100</f>
        <v>22.423175857466404</v>
      </c>
      <c r="U6" s="7">
        <v>114107</v>
      </c>
      <c r="V6" t="s">
        <v>32</v>
      </c>
      <c r="W6" s="17" t="s">
        <v>33</v>
      </c>
      <c r="Y6" t="s">
        <v>45</v>
      </c>
      <c r="Z6">
        <v>201</v>
      </c>
      <c r="AA6">
        <v>0</v>
      </c>
    </row>
    <row r="7" spans="1:64" x14ac:dyDescent="0.25">
      <c r="A7" t="s">
        <v>54</v>
      </c>
      <c r="B7" t="s">
        <v>55</v>
      </c>
      <c r="C7" s="17">
        <v>43958</v>
      </c>
      <c r="D7" s="7">
        <v>325000</v>
      </c>
      <c r="E7" t="s">
        <v>38</v>
      </c>
      <c r="F7" t="s">
        <v>39</v>
      </c>
      <c r="G7" s="7">
        <v>325000</v>
      </c>
      <c r="H7" s="7">
        <v>182900</v>
      </c>
      <c r="I7" s="12">
        <f t="shared" si="0"/>
        <v>56.276923076923083</v>
      </c>
      <c r="J7" s="7">
        <v>365802</v>
      </c>
      <c r="K7" s="7">
        <v>108836</v>
      </c>
      <c r="L7" s="7">
        <f t="shared" si="1"/>
        <v>216164</v>
      </c>
      <c r="M7" s="7">
        <v>225408.77192999999</v>
      </c>
      <c r="N7" s="22">
        <f t="shared" si="2"/>
        <v>0.9589866363635976</v>
      </c>
      <c r="O7" s="27">
        <v>1928</v>
      </c>
      <c r="P7" s="32">
        <f t="shared" si="3"/>
        <v>112.11825726141079</v>
      </c>
      <c r="Q7" s="37" t="s">
        <v>31</v>
      </c>
      <c r="R7" s="42">
        <f>ABS(N14-N7)*100</f>
        <v>10.976957809521359</v>
      </c>
      <c r="U7" s="7">
        <v>107395</v>
      </c>
      <c r="V7" t="s">
        <v>32</v>
      </c>
      <c r="W7" s="17" t="s">
        <v>33</v>
      </c>
      <c r="Y7" t="s">
        <v>45</v>
      </c>
      <c r="Z7">
        <v>201</v>
      </c>
      <c r="AA7">
        <v>0</v>
      </c>
    </row>
    <row r="8" spans="1:64" x14ac:dyDescent="0.25">
      <c r="A8" t="s">
        <v>58</v>
      </c>
      <c r="B8" t="s">
        <v>59</v>
      </c>
      <c r="C8" s="17">
        <v>44344</v>
      </c>
      <c r="D8" s="7">
        <v>549900</v>
      </c>
      <c r="E8" t="s">
        <v>38</v>
      </c>
      <c r="F8" t="s">
        <v>39</v>
      </c>
      <c r="G8" s="7">
        <v>479900</v>
      </c>
      <c r="H8" s="7">
        <v>276400</v>
      </c>
      <c r="I8" s="12">
        <f t="shared" si="0"/>
        <v>57.595332360908522</v>
      </c>
      <c r="J8" s="7">
        <v>552802</v>
      </c>
      <c r="K8" s="7">
        <v>300642</v>
      </c>
      <c r="L8" s="7">
        <f t="shared" si="1"/>
        <v>179258</v>
      </c>
      <c r="M8" s="7">
        <v>221192.98246</v>
      </c>
      <c r="N8" s="22">
        <f t="shared" si="2"/>
        <v>0.81041449871682336</v>
      </c>
      <c r="O8" s="27">
        <v>5064</v>
      </c>
      <c r="P8" s="32">
        <f t="shared" si="3"/>
        <v>35.398499210110586</v>
      </c>
      <c r="Q8" s="37" t="s">
        <v>31</v>
      </c>
      <c r="R8" s="42">
        <f>ABS(N14-N8)*100</f>
        <v>25.834171574198784</v>
      </c>
      <c r="U8" s="7">
        <v>295337</v>
      </c>
      <c r="V8" t="s">
        <v>32</v>
      </c>
      <c r="W8" s="17" t="s">
        <v>33</v>
      </c>
      <c r="Y8" t="s">
        <v>45</v>
      </c>
      <c r="Z8">
        <v>201</v>
      </c>
      <c r="AA8">
        <v>0</v>
      </c>
    </row>
    <row r="9" spans="1:64" x14ac:dyDescent="0.25">
      <c r="A9" t="s">
        <v>60</v>
      </c>
      <c r="B9" t="s">
        <v>61</v>
      </c>
      <c r="C9" s="17">
        <v>44146</v>
      </c>
      <c r="D9" s="7">
        <v>1300000</v>
      </c>
      <c r="E9" t="s">
        <v>38</v>
      </c>
      <c r="F9" t="s">
        <v>39</v>
      </c>
      <c r="G9" s="7">
        <v>1300000</v>
      </c>
      <c r="H9" s="7">
        <v>780900</v>
      </c>
      <c r="I9" s="12">
        <f t="shared" si="0"/>
        <v>60.069230769230778</v>
      </c>
      <c r="J9" s="7">
        <v>1561784</v>
      </c>
      <c r="K9" s="7">
        <v>275928</v>
      </c>
      <c r="L9" s="7">
        <f t="shared" si="1"/>
        <v>1024072</v>
      </c>
      <c r="M9" s="7">
        <v>1127943.85965</v>
      </c>
      <c r="N9" s="22">
        <f t="shared" si="2"/>
        <v>0.90791043476026245</v>
      </c>
      <c r="O9" s="27">
        <v>10362</v>
      </c>
      <c r="P9" s="32">
        <f t="shared" si="3"/>
        <v>98.829569581161934</v>
      </c>
      <c r="Q9" s="37" t="s">
        <v>31</v>
      </c>
      <c r="R9" s="42">
        <f>ABS(N14-N9)*100</f>
        <v>16.084577969854873</v>
      </c>
      <c r="U9" s="7">
        <v>264420</v>
      </c>
      <c r="V9" t="s">
        <v>32</v>
      </c>
      <c r="W9" s="17" t="s">
        <v>33</v>
      </c>
      <c r="Y9" t="s">
        <v>45</v>
      </c>
      <c r="Z9">
        <v>201</v>
      </c>
      <c r="AA9">
        <v>0</v>
      </c>
    </row>
    <row r="10" spans="1:64" x14ac:dyDescent="0.25">
      <c r="A10" t="s">
        <v>65</v>
      </c>
      <c r="B10" t="s">
        <v>66</v>
      </c>
      <c r="C10" s="17">
        <v>44375</v>
      </c>
      <c r="D10" s="7">
        <v>650000</v>
      </c>
      <c r="E10" t="s">
        <v>38</v>
      </c>
      <c r="F10" t="s">
        <v>39</v>
      </c>
      <c r="G10" s="7">
        <v>610000</v>
      </c>
      <c r="H10" s="7">
        <v>293800</v>
      </c>
      <c r="I10" s="12">
        <f t="shared" si="0"/>
        <v>48.16393442622951</v>
      </c>
      <c r="J10" s="7">
        <v>587597</v>
      </c>
      <c r="K10" s="7">
        <v>214287</v>
      </c>
      <c r="L10" s="7">
        <f t="shared" si="1"/>
        <v>395713</v>
      </c>
      <c r="M10" s="7">
        <v>327464.91227999999</v>
      </c>
      <c r="N10" s="22">
        <f t="shared" si="2"/>
        <v>1.2084134365566599</v>
      </c>
      <c r="O10" s="27">
        <v>1750</v>
      </c>
      <c r="P10" s="32">
        <f t="shared" si="3"/>
        <v>226.12171428571429</v>
      </c>
      <c r="Q10" s="37" t="s">
        <v>31</v>
      </c>
      <c r="R10" s="42">
        <f>ABS(N14-N10)*100</f>
        <v>13.96572220978487</v>
      </c>
      <c r="U10" s="7">
        <v>202500</v>
      </c>
      <c r="V10" t="s">
        <v>32</v>
      </c>
      <c r="W10" s="17" t="s">
        <v>33</v>
      </c>
      <c r="Y10" t="s">
        <v>67</v>
      </c>
      <c r="Z10">
        <v>201</v>
      </c>
      <c r="AA10">
        <v>0</v>
      </c>
    </row>
    <row r="11" spans="1:64" ht="15.75" thickBot="1" x14ac:dyDescent="0.3">
      <c r="A11" t="s">
        <v>68</v>
      </c>
      <c r="B11" t="s">
        <v>69</v>
      </c>
      <c r="C11" s="17">
        <v>44327</v>
      </c>
      <c r="D11" s="7">
        <v>1680000</v>
      </c>
      <c r="E11" t="s">
        <v>70</v>
      </c>
      <c r="F11" t="s">
        <v>39</v>
      </c>
      <c r="G11" s="7">
        <v>1680000</v>
      </c>
      <c r="H11" s="7">
        <v>810900</v>
      </c>
      <c r="I11" s="12">
        <f t="shared" si="0"/>
        <v>48.267857142857139</v>
      </c>
      <c r="J11" s="7">
        <v>1621881</v>
      </c>
      <c r="K11" s="7">
        <v>1165045</v>
      </c>
      <c r="L11" s="7">
        <f t="shared" si="1"/>
        <v>514955</v>
      </c>
      <c r="M11" s="7">
        <v>400733.33332999999</v>
      </c>
      <c r="N11" s="22">
        <f t="shared" si="2"/>
        <v>1.2850316087280405</v>
      </c>
      <c r="O11" s="27">
        <v>4276</v>
      </c>
      <c r="P11" s="32">
        <f t="shared" si="3"/>
        <v>120.42913938260057</v>
      </c>
      <c r="Q11" s="37" t="s">
        <v>31</v>
      </c>
      <c r="R11" s="42">
        <f>ABS(N14-N11)*100</f>
        <v>21.627539426922926</v>
      </c>
      <c r="U11" s="7">
        <v>966266</v>
      </c>
      <c r="V11" t="s">
        <v>32</v>
      </c>
      <c r="W11" s="17" t="s">
        <v>33</v>
      </c>
      <c r="Y11" t="s">
        <v>35</v>
      </c>
      <c r="Z11">
        <v>201</v>
      </c>
      <c r="AA11">
        <v>0</v>
      </c>
    </row>
    <row r="12" spans="1:64" ht="15.75" thickTop="1" x14ac:dyDescent="0.25">
      <c r="A12" s="3"/>
      <c r="B12" s="3"/>
      <c r="C12" s="18" t="s">
        <v>71</v>
      </c>
      <c r="D12" s="8">
        <f>+SUM(D2:D11)</f>
        <v>8394900</v>
      </c>
      <c r="E12" s="3"/>
      <c r="F12" s="3"/>
      <c r="G12" s="8">
        <f>+SUM(G2:G11)</f>
        <v>8284900</v>
      </c>
      <c r="H12" s="8">
        <f>+SUM(H2:H11)</f>
        <v>4324300</v>
      </c>
      <c r="I12" s="13"/>
      <c r="J12" s="8">
        <f>+SUM(J2:J11)</f>
        <v>9182761</v>
      </c>
      <c r="K12" s="8"/>
      <c r="L12" s="8">
        <f>+SUM(L2:L11)</f>
        <v>4639196</v>
      </c>
      <c r="M12" s="8">
        <f>+SUM(M2:M11)</f>
        <v>4388416.6666700002</v>
      </c>
      <c r="N12" s="23"/>
      <c r="O12" s="28"/>
      <c r="P12" s="33">
        <f>AVERAGE(P2:P11)</f>
        <v>126.0145318605973</v>
      </c>
      <c r="Q12" s="38"/>
      <c r="R12" s="43">
        <f>ABS(N14-N13)*100</f>
        <v>1.1610470930247141</v>
      </c>
      <c r="S12" s="3"/>
      <c r="T12" s="3"/>
      <c r="U12" s="8"/>
      <c r="V12" s="3"/>
      <c r="W12" s="18"/>
      <c r="X12" s="3"/>
      <c r="Y12" s="3"/>
      <c r="Z12" s="3"/>
      <c r="AA12" s="3"/>
    </row>
    <row r="13" spans="1:64" x14ac:dyDescent="0.25">
      <c r="A13" s="4"/>
      <c r="B13" s="4"/>
      <c r="C13" s="19"/>
      <c r="D13" s="9"/>
      <c r="E13" s="4"/>
      <c r="F13" s="4"/>
      <c r="G13" s="9"/>
      <c r="H13" s="9" t="s">
        <v>72</v>
      </c>
      <c r="I13" s="14">
        <f>H12/G12*100</f>
        <v>52.194957090610629</v>
      </c>
      <c r="J13" s="9"/>
      <c r="K13" s="9"/>
      <c r="L13" s="9"/>
      <c r="M13" s="9" t="s">
        <v>73</v>
      </c>
      <c r="N13" s="24">
        <f>L12/M12</f>
        <v>1.0571457435285641</v>
      </c>
      <c r="O13" s="29"/>
      <c r="P13" s="34" t="s">
        <v>74</v>
      </c>
      <c r="Q13" s="39">
        <f>STDEV(N2:N11)</f>
        <v>0.20242810644236375</v>
      </c>
      <c r="R13" s="44"/>
      <c r="S13" s="4"/>
      <c r="T13" s="4"/>
      <c r="U13" s="9"/>
      <c r="V13" s="4"/>
      <c r="W13" s="19"/>
      <c r="X13" s="4"/>
      <c r="Y13" s="4"/>
      <c r="Z13" s="4"/>
      <c r="AA13" s="4"/>
    </row>
    <row r="14" spans="1:64" x14ac:dyDescent="0.25">
      <c r="A14" s="5"/>
      <c r="B14" s="5"/>
      <c r="C14" s="20"/>
      <c r="D14" s="10"/>
      <c r="E14" s="5"/>
      <c r="F14" s="5"/>
      <c r="G14" s="10"/>
      <c r="H14" s="10" t="s">
        <v>75</v>
      </c>
      <c r="I14" s="15">
        <f>STDEV(I2:I11)</f>
        <v>6.1854889897377072</v>
      </c>
      <c r="J14" s="10"/>
      <c r="K14" s="10"/>
      <c r="L14" s="10"/>
      <c r="M14" s="10" t="s">
        <v>76</v>
      </c>
      <c r="N14" s="25">
        <f>AVERAGE(N2:N11)</f>
        <v>1.0687562144588112</v>
      </c>
      <c r="O14" s="30"/>
      <c r="P14" s="35" t="s">
        <v>77</v>
      </c>
      <c r="Q14" s="46">
        <f>AVERAGE(R2:R11)</f>
        <v>17.65889170405999</v>
      </c>
      <c r="R14" s="45" t="s">
        <v>78</v>
      </c>
      <c r="S14" s="5">
        <f>+(Q14/N14)</f>
        <v>16.522843530787764</v>
      </c>
      <c r="T14" s="5"/>
      <c r="U14" s="10"/>
      <c r="V14" s="5"/>
      <c r="W14" s="20"/>
      <c r="X14" s="5"/>
      <c r="Y14" s="5"/>
      <c r="Z14" s="5"/>
      <c r="AA14" s="5"/>
    </row>
    <row r="20" spans="1:57" x14ac:dyDescent="0.25">
      <c r="A20" s="47" t="s">
        <v>79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57" x14ac:dyDescent="0.25">
      <c r="A21" t="s">
        <v>27</v>
      </c>
      <c r="B21" t="s">
        <v>28</v>
      </c>
      <c r="C21" s="17">
        <v>44641</v>
      </c>
      <c r="D21" s="7">
        <v>2800000</v>
      </c>
      <c r="E21" t="s">
        <v>29</v>
      </c>
      <c r="F21" t="s">
        <v>30</v>
      </c>
      <c r="G21" s="7">
        <v>2800000</v>
      </c>
      <c r="H21" s="7">
        <v>627600</v>
      </c>
      <c r="I21" s="12">
        <f t="shared" ref="I21" si="4">H21/G21*100</f>
        <v>22.414285714285715</v>
      </c>
      <c r="J21" s="7">
        <v>1255205</v>
      </c>
      <c r="K21" s="7">
        <v>590120</v>
      </c>
      <c r="L21" s="7">
        <f t="shared" ref="L21" si="5">G21-K21</f>
        <v>2209880</v>
      </c>
      <c r="M21" s="7">
        <v>583407.89474000002</v>
      </c>
      <c r="N21" s="22">
        <f t="shared" ref="N21" si="6">L21/M21</f>
        <v>3.7878815489544397</v>
      </c>
      <c r="O21" s="27">
        <v>25688</v>
      </c>
      <c r="P21" s="32">
        <f t="shared" ref="P21" si="7">L21/O21</f>
        <v>86.027717222049205</v>
      </c>
      <c r="Q21" s="37" t="s">
        <v>31</v>
      </c>
      <c r="R21" s="42">
        <f>ABS(N43-N21)*100</f>
        <v>378.78815489544399</v>
      </c>
      <c r="U21" s="7">
        <v>489594</v>
      </c>
      <c r="V21" t="s">
        <v>32</v>
      </c>
      <c r="W21" s="17" t="s">
        <v>33</v>
      </c>
      <c r="X21" t="s">
        <v>34</v>
      </c>
      <c r="Y21" t="s">
        <v>35</v>
      </c>
      <c r="Z21">
        <v>201</v>
      </c>
      <c r="AA21">
        <v>0</v>
      </c>
      <c r="AL21" s="2"/>
      <c r="BC21" s="2"/>
      <c r="BE21" s="2"/>
    </row>
    <row r="22" spans="1:57" x14ac:dyDescent="0.25">
      <c r="A22" t="s">
        <v>62</v>
      </c>
      <c r="B22" t="s">
        <v>63</v>
      </c>
      <c r="C22" s="17">
        <v>44449</v>
      </c>
      <c r="D22" s="7">
        <v>3645000</v>
      </c>
      <c r="E22" t="s">
        <v>38</v>
      </c>
      <c r="F22" t="s">
        <v>30</v>
      </c>
      <c r="G22" s="7">
        <v>3413032</v>
      </c>
      <c r="H22" s="7">
        <v>1814300</v>
      </c>
      <c r="I22" s="12">
        <f>H22/G22*100</f>
        <v>53.158013168350017</v>
      </c>
      <c r="J22" s="7">
        <v>4918486</v>
      </c>
      <c r="K22" s="7">
        <v>2440236</v>
      </c>
      <c r="L22" s="7">
        <f>G22-K22</f>
        <v>972796</v>
      </c>
      <c r="M22" s="7">
        <v>1042405.26316</v>
      </c>
      <c r="N22" s="22">
        <f>L22/M22</f>
        <v>0.93322245615972532</v>
      </c>
      <c r="O22" s="27">
        <v>6646</v>
      </c>
      <c r="P22" s="32">
        <f>L22/O22</f>
        <v>146.3731567860367</v>
      </c>
      <c r="Q22" s="37" t="s">
        <v>31</v>
      </c>
      <c r="R22" s="42">
        <f>ABS(N14-N22)*100</f>
        <v>13.553375829908587</v>
      </c>
      <c r="U22" s="7">
        <v>1973102</v>
      </c>
      <c r="V22" t="s">
        <v>32</v>
      </c>
      <c r="W22" s="17" t="s">
        <v>33</v>
      </c>
      <c r="X22" t="s">
        <v>64</v>
      </c>
      <c r="Y22" t="s">
        <v>35</v>
      </c>
      <c r="Z22">
        <v>201</v>
      </c>
      <c r="AA22">
        <v>0</v>
      </c>
    </row>
    <row r="23" spans="1:57" x14ac:dyDescent="0.25">
      <c r="A23" t="s">
        <v>56</v>
      </c>
      <c r="B23" t="s">
        <v>57</v>
      </c>
      <c r="C23" s="17">
        <v>44407</v>
      </c>
      <c r="D23" s="7">
        <v>370000</v>
      </c>
      <c r="E23" t="s">
        <v>38</v>
      </c>
      <c r="F23" t="s">
        <v>39</v>
      </c>
      <c r="G23" s="7">
        <v>370000</v>
      </c>
      <c r="H23" s="7">
        <v>133300</v>
      </c>
      <c r="I23" s="12">
        <f>H23/G23*100</f>
        <v>36.027027027027025</v>
      </c>
      <c r="J23" s="7">
        <v>266528</v>
      </c>
      <c r="K23" s="7">
        <v>73834</v>
      </c>
      <c r="L23" s="7">
        <f>G23-K23</f>
        <v>296166</v>
      </c>
      <c r="M23" s="7">
        <v>169029.82456000001</v>
      </c>
      <c r="N23" s="22">
        <f>L23/M23</f>
        <v>1.7521523244252724</v>
      </c>
      <c r="O23" s="27">
        <v>1842</v>
      </c>
      <c r="P23" s="32">
        <f>L23/O23</f>
        <v>160.78501628664495</v>
      </c>
      <c r="Q23" s="37" t="s">
        <v>31</v>
      </c>
      <c r="R23" s="42">
        <f>ABS(N14-N23)*100</f>
        <v>68.339610996646115</v>
      </c>
      <c r="U23" s="7">
        <v>73834</v>
      </c>
      <c r="V23" t="s">
        <v>32</v>
      </c>
      <c r="W23" s="17" t="s">
        <v>33</v>
      </c>
      <c r="Y23" t="s">
        <v>45</v>
      </c>
      <c r="Z23">
        <v>201</v>
      </c>
      <c r="AA23">
        <v>0</v>
      </c>
    </row>
    <row r="24" spans="1:57" x14ac:dyDescent="0.25">
      <c r="A24" t="s">
        <v>80</v>
      </c>
      <c r="B24" t="s">
        <v>81</v>
      </c>
      <c r="C24" s="17">
        <v>44349</v>
      </c>
      <c r="D24" s="7">
        <v>761000</v>
      </c>
      <c r="E24" t="s">
        <v>38</v>
      </c>
      <c r="F24" t="s">
        <v>39</v>
      </c>
      <c r="G24" s="7">
        <v>761000</v>
      </c>
      <c r="H24" s="7">
        <v>383900</v>
      </c>
      <c r="I24" s="12">
        <f>H24/G24*100</f>
        <v>50.446780551905391</v>
      </c>
      <c r="J24" s="7">
        <v>767725</v>
      </c>
      <c r="K24" s="7">
        <v>267173</v>
      </c>
      <c r="L24" s="7">
        <f>G24-K24</f>
        <v>493827</v>
      </c>
      <c r="M24" s="7">
        <v>267388.88889</v>
      </c>
      <c r="N24" s="22">
        <f>L24/M24</f>
        <v>1.8468493662919307</v>
      </c>
      <c r="O24" s="27">
        <v>2992</v>
      </c>
      <c r="P24" s="32">
        <f>L24/O24</f>
        <v>165.04913101604279</v>
      </c>
      <c r="Q24" s="37" t="s">
        <v>82</v>
      </c>
      <c r="R24" s="42">
        <f>ABS(N22-N24)*100</f>
        <v>91.362691013220541</v>
      </c>
      <c r="U24" s="7">
        <v>258196</v>
      </c>
      <c r="V24" t="s">
        <v>32</v>
      </c>
      <c r="W24" s="17" t="s">
        <v>33</v>
      </c>
      <c r="Y24" t="s">
        <v>45</v>
      </c>
      <c r="Z24">
        <v>201</v>
      </c>
      <c r="AA24">
        <v>0</v>
      </c>
      <c r="AL24" s="2"/>
      <c r="BC24" s="2"/>
      <c r="BE24" s="2"/>
    </row>
    <row r="25" spans="1:57" x14ac:dyDescent="0.25">
      <c r="A25" t="s">
        <v>43</v>
      </c>
      <c r="B25" t="s">
        <v>44</v>
      </c>
      <c r="C25" s="17">
        <v>44495</v>
      </c>
      <c r="D25" s="7">
        <v>1825000</v>
      </c>
      <c r="E25" t="s">
        <v>38</v>
      </c>
      <c r="F25" t="s">
        <v>39</v>
      </c>
      <c r="G25" s="7">
        <v>1825000</v>
      </c>
      <c r="H25" s="7">
        <v>710500</v>
      </c>
      <c r="I25" s="12">
        <f>H25/G25*100</f>
        <v>38.93150684931507</v>
      </c>
      <c r="J25" s="7">
        <v>1421069</v>
      </c>
      <c r="K25" s="7">
        <v>606108</v>
      </c>
      <c r="L25" s="7">
        <f>G25-K25</f>
        <v>1218892</v>
      </c>
      <c r="M25" s="7">
        <v>714878.07018000004</v>
      </c>
      <c r="N25" s="22">
        <f>L25/M25</f>
        <v>1.70503481760616</v>
      </c>
      <c r="O25" s="27">
        <v>6215</v>
      </c>
      <c r="P25" s="32">
        <f>L25/O25</f>
        <v>196.12099758648432</v>
      </c>
      <c r="Q25" s="37" t="s">
        <v>31</v>
      </c>
      <c r="R25" s="42">
        <f>ABS(N14-N25)*100</f>
        <v>63.627860314734889</v>
      </c>
      <c r="U25" s="7">
        <v>590674</v>
      </c>
      <c r="V25" t="s">
        <v>32</v>
      </c>
      <c r="W25" s="17" t="s">
        <v>33</v>
      </c>
      <c r="Y25" t="s">
        <v>45</v>
      </c>
      <c r="Z25">
        <v>201</v>
      </c>
      <c r="AA25">
        <v>0</v>
      </c>
    </row>
  </sheetData>
  <mergeCells count="1">
    <mergeCell ref="A20:AA20"/>
  </mergeCells>
  <conditionalFormatting sqref="A22:AA25 A2:AA11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21:AA25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24:AA2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985F-8FB1-4C77-A219-4E4F7E3DC5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2023-02-10T19:48:47Z</dcterms:created>
  <dcterms:modified xsi:type="dcterms:W3CDTF">2023-03-14T14:55:35Z</dcterms:modified>
</cp:coreProperties>
</file>