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or\2022-2023 Assessment Year\Land Values\Done\"/>
    </mc:Choice>
  </mc:AlternateContent>
  <xr:revisionPtr revIDLastSave="0" documentId="13_ncr:1_{0A68B6AC-6792-4B73-AF57-977B6BFBF8C8}" xr6:coauthVersionLast="47" xr6:coauthVersionMax="47" xr10:uidLastSave="{00000000-0000-0000-0000-000000000000}"/>
  <bookViews>
    <workbookView xWindow="-120" yWindow="-120" windowWidth="29040" windowHeight="15840" xr2:uid="{1C9E0D64-05B2-493B-A308-AC5DD11A3067}"/>
  </bookViews>
  <sheets>
    <sheet name="Land Analysi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" i="2" l="1"/>
  <c r="Q17" i="2" s="1"/>
  <c r="I17" i="2"/>
  <c r="K15" i="2"/>
  <c r="S15" i="2" s="1"/>
  <c r="I15" i="2"/>
  <c r="I3" i="2"/>
  <c r="K3" i="2"/>
  <c r="R3" i="2" s="1"/>
  <c r="I16" i="2"/>
  <c r="K16" i="2"/>
  <c r="Q16" i="2" s="1"/>
  <c r="S16" i="2"/>
  <c r="I4" i="2"/>
  <c r="I8" i="2" s="1"/>
  <c r="K4" i="2"/>
  <c r="Q4" i="2" s="1"/>
  <c r="I5" i="2"/>
  <c r="K5" i="2"/>
  <c r="R5" i="2" s="1"/>
  <c r="D6" i="2"/>
  <c r="G6" i="2"/>
  <c r="H6" i="2"/>
  <c r="J6" i="2"/>
  <c r="L6" i="2"/>
  <c r="M6" i="2"/>
  <c r="O6" i="2"/>
  <c r="P6" i="2"/>
  <c r="R17" i="2" l="1"/>
  <c r="S17" i="2"/>
  <c r="Q15" i="2"/>
  <c r="R15" i="2"/>
  <c r="I7" i="2"/>
  <c r="R16" i="2"/>
  <c r="Q3" i="2"/>
  <c r="S5" i="2"/>
  <c r="Q5" i="2"/>
  <c r="K6" i="2"/>
  <c r="M8" i="2" s="1"/>
  <c r="S3" i="2"/>
  <c r="S4" i="2"/>
  <c r="R4" i="2"/>
  <c r="P8" i="2" l="1"/>
  <c r="S8" i="2"/>
</calcChain>
</file>

<file path=xl/sharedStrings.xml><?xml version="1.0" encoding="utf-8"?>
<sst xmlns="http://schemas.openxmlformats.org/spreadsheetml/2006/main" count="93" uniqueCount="67">
  <si>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</si>
  <si>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</si>
  <si>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</si>
  <si>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</si>
  <si>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</si>
  <si>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</si>
  <si>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</si>
  <si>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</si>
  <si>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</si>
  <si>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</si>
  <si>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</si>
  <si>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</si>
  <si>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</si>
  <si>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</si>
  <si>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</si>
  <si>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</si>
  <si>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</si>
  <si>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</si>
  <si>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</si>
  <si>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</si>
  <si>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</si>
  <si>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</si>
  <si>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</si>
  <si>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</si>
  <si>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</si>
  <si>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</si>
  <si>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</si>
  <si>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</si>
  <si>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</si>
  <si>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Rate Group 1</t>
  </si>
  <si>
    <t>Rate Group 2</t>
  </si>
  <si>
    <t>Rate Group 3</t>
  </si>
  <si>
    <t>57-790-001-00</t>
  </si>
  <si>
    <t>993 RIDGEVIEW</t>
  </si>
  <si>
    <t>WD</t>
  </si>
  <si>
    <t>03-ARM'S LENGTH</t>
  </si>
  <si>
    <t>RDGV</t>
  </si>
  <si>
    <t>4518/839</t>
  </si>
  <si>
    <t>57-009-021-10</t>
  </si>
  <si>
    <t>RIDGEVIEW PLAT</t>
  </si>
  <si>
    <t>402</t>
  </si>
  <si>
    <t>57-790-005-00</t>
  </si>
  <si>
    <t>981 RIDGEVIEW</t>
  </si>
  <si>
    <t>4570/889</t>
  </si>
  <si>
    <t>401</t>
  </si>
  <si>
    <t>57-790-007-00</t>
  </si>
  <si>
    <t>975 RIDGEVIEW</t>
  </si>
  <si>
    <t>4561/792</t>
  </si>
  <si>
    <t>NOT INSPECTED</t>
  </si>
  <si>
    <t>57-790-010-00</t>
  </si>
  <si>
    <t>984 RIDGEVIEW</t>
  </si>
  <si>
    <t>57-790-011-00</t>
  </si>
  <si>
    <t>988 RIDGEVIEW</t>
  </si>
  <si>
    <t>4723/797</t>
  </si>
  <si>
    <t>57-790-012-00</t>
  </si>
  <si>
    <t>990 RIDGEVIEW</t>
  </si>
  <si>
    <t>4510/893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</si>
  <si>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</si>
  <si>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</si>
  <si>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</si>
  <si>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</si>
  <si>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</si>
  <si>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</si>
  <si>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</si>
  <si>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Not Used</t>
  </si>
  <si>
    <t>CONCLUDED SF RATE</t>
  </si>
  <si>
    <t>LAND TABLE RDGV RIDGEVIEW PLAT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</si>
</sst>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4" fontId="0" fillId="0" borderId="0" xfId="0" applyNumberFormat="1"/>
    <xf numFmtId="0" fontId="0" fillId="0" borderId="0" xfId="0" quotePrefix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/>
    <xf numFmtId="8" fontId="2" fillId="3" borderId="2" xfId="0" applyNumberFormat="1" applyFont="1" applyFill="1" applyBorder="1"/>
    <xf numFmtId="168" fontId="2" fillId="3" borderId="2" xfId="0" applyNumberFormat="1" applyFont="1" applyFill="1" applyBorder="1"/>
    <xf numFmtId="6" fontId="0" fillId="4" borderId="0" xfId="0" applyNumberFormat="1" applyFill="1"/>
    <xf numFmtId="6" fontId="0" fillId="4" borderId="0" xfId="0" applyNumberFormat="1" applyFill="1" applyAlignment="1">
      <alignment horizontal="right"/>
    </xf>
    <xf numFmtId="8" fontId="0" fillId="4" borderId="0" xfId="0" applyNumberFormat="1" applyFill="1"/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4"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7C1EC-3316-4250-9259-0567F9978C44}">
  <sheetPr>
    <tabColor rgb="FFFFFF00"/>
  </sheetPr>
  <dimension ref="A1:BL17"/>
  <sheetViews>
    <sheetView tabSelected="1" view="pageBreakPreview" topLeftCell="L1" zoomScaleNormal="100" zoomScaleSheetLayoutView="100" workbookViewId="0">
      <selection activeCell="A2" sqref="A2"/>
    </sheetView>
  </sheetViews>
  <sheetFormatPr defaultRowHeight="15" x14ac:dyDescent="0.25"/>
  <cols>
    <col min="1" max="1" width="14.28515625" bestFit="1" customWidth="1"/>
    <col min="2" max="2" width="14.5703125" bestFit="1" customWidth="1"/>
    <col min="3" max="3" width="9.28515625" style="25" bestFit="1" customWidth="1"/>
    <col min="4" max="4" width="10.85546875" style="15" bestFit="1" customWidth="1"/>
    <col min="5" max="5" width="5.5703125" bestFit="1" customWidth="1"/>
    <col min="6" max="6" width="16.7109375" bestFit="1" customWidth="1"/>
    <col min="7" max="7" width="10.85546875" style="15" bestFit="1" customWidth="1"/>
    <col min="8" max="8" width="12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0.855468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19.42578125" bestFit="1" customWidth="1"/>
    <col min="24" max="24" width="15.85546875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9.42578125" bestFit="1" customWidth="1"/>
    <col min="29" max="29" width="5.42578125" bestFit="1" customWidth="1"/>
    <col min="30" max="32" width="12.42578125" bestFit="1" customWidth="1"/>
  </cols>
  <sheetData>
    <row r="1" spans="1:64" x14ac:dyDescent="0.25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</row>
    <row r="2" spans="1:64" x14ac:dyDescent="0.25">
      <c r="A2" s="1" t="s">
        <v>0</v>
      </c>
      <c r="B2" s="1" t="s">
        <v>1</v>
      </c>
      <c r="C2" s="24" t="s">
        <v>2</v>
      </c>
      <c r="D2" s="14" t="s">
        <v>3</v>
      </c>
      <c r="E2" s="1" t="s">
        <v>4</v>
      </c>
      <c r="F2" s="1" t="s">
        <v>5</v>
      </c>
      <c r="G2" s="14" t="s">
        <v>6</v>
      </c>
      <c r="H2" s="14" t="s">
        <v>7</v>
      </c>
      <c r="I2" s="19" t="s">
        <v>8</v>
      </c>
      <c r="J2" s="14" t="s">
        <v>9</v>
      </c>
      <c r="K2" s="14" t="s">
        <v>10</v>
      </c>
      <c r="L2" s="14" t="s">
        <v>11</v>
      </c>
      <c r="M2" s="29" t="s">
        <v>12</v>
      </c>
      <c r="N2" s="33" t="s">
        <v>13</v>
      </c>
      <c r="O2" s="38" t="s">
        <v>14</v>
      </c>
      <c r="P2" s="38" t="s">
        <v>15</v>
      </c>
      <c r="Q2" s="14" t="s">
        <v>16</v>
      </c>
      <c r="R2" s="14" t="s">
        <v>17</v>
      </c>
      <c r="S2" s="43" t="s">
        <v>18</v>
      </c>
      <c r="T2" s="38" t="s">
        <v>19</v>
      </c>
      <c r="U2" s="3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32</v>
      </c>
      <c r="B3" t="s">
        <v>33</v>
      </c>
      <c r="C3" s="25">
        <v>44089</v>
      </c>
      <c r="D3" s="15">
        <v>850000</v>
      </c>
      <c r="E3" t="s">
        <v>34</v>
      </c>
      <c r="F3" t="s">
        <v>35</v>
      </c>
      <c r="G3" s="15">
        <v>850000</v>
      </c>
      <c r="H3" s="15">
        <v>498800</v>
      </c>
      <c r="I3" s="20">
        <f>H3/G3*100</f>
        <v>58.682352941176475</v>
      </c>
      <c r="J3" s="15">
        <v>1344259</v>
      </c>
      <c r="K3" s="15">
        <f>G3-581875</f>
        <v>268125</v>
      </c>
      <c r="L3" s="15">
        <v>415745</v>
      </c>
      <c r="M3" s="30">
        <v>185.27094099999999</v>
      </c>
      <c r="N3" s="34">
        <v>123.5</v>
      </c>
      <c r="O3" s="39">
        <v>1.31</v>
      </c>
      <c r="P3" s="39">
        <v>0.41199999999999998</v>
      </c>
      <c r="Q3" s="15">
        <f>K3/M3</f>
        <v>1447.204826362921</v>
      </c>
      <c r="R3" s="15">
        <f>K3/O3</f>
        <v>204675.57251908397</v>
      </c>
      <c r="S3" s="44">
        <f>K3/O3/43560</f>
        <v>4.6987046032847557</v>
      </c>
      <c r="T3" s="39">
        <v>250</v>
      </c>
      <c r="U3" s="5" t="s">
        <v>36</v>
      </c>
      <c r="V3" t="s">
        <v>37</v>
      </c>
      <c r="W3" t="s">
        <v>38</v>
      </c>
      <c r="X3" t="s">
        <v>39</v>
      </c>
      <c r="Y3">
        <v>0</v>
      </c>
      <c r="Z3">
        <v>1</v>
      </c>
      <c r="AA3" s="6">
        <v>39707</v>
      </c>
      <c r="AC3" s="7" t="s">
        <v>40</v>
      </c>
      <c r="AL3" s="2"/>
      <c r="BC3" s="2"/>
      <c r="BE3" s="2"/>
    </row>
    <row r="4" spans="1:64" x14ac:dyDescent="0.25">
      <c r="A4" t="s">
        <v>45</v>
      </c>
      <c r="B4" t="s">
        <v>46</v>
      </c>
      <c r="C4" s="25">
        <v>44183</v>
      </c>
      <c r="D4" s="15">
        <v>750000</v>
      </c>
      <c r="E4" t="s">
        <v>34</v>
      </c>
      <c r="F4" t="s">
        <v>35</v>
      </c>
      <c r="G4" s="15">
        <v>750000</v>
      </c>
      <c r="H4" s="15">
        <v>378800</v>
      </c>
      <c r="I4" s="20">
        <f>H4/G4*100</f>
        <v>50.506666666666668</v>
      </c>
      <c r="J4" s="15">
        <v>757554</v>
      </c>
      <c r="K4" s="15">
        <f>G4-608979</f>
        <v>141021</v>
      </c>
      <c r="L4" s="15">
        <v>148575</v>
      </c>
      <c r="M4" s="30">
        <v>0</v>
      </c>
      <c r="N4" s="34">
        <v>0</v>
      </c>
      <c r="O4" s="39">
        <v>0.745</v>
      </c>
      <c r="P4" s="39">
        <v>0.745</v>
      </c>
      <c r="Q4" s="15" t="e">
        <f>K4/M4</f>
        <v>#DIV/0!</v>
      </c>
      <c r="R4" s="15">
        <f>K4/O4</f>
        <v>189289.93288590605</v>
      </c>
      <c r="S4" s="44">
        <f>K4/O4/43560</f>
        <v>4.3454989184092296</v>
      </c>
      <c r="T4" s="39">
        <v>0</v>
      </c>
      <c r="U4" s="5" t="s">
        <v>36</v>
      </c>
      <c r="V4" t="s">
        <v>47</v>
      </c>
      <c r="X4" t="s">
        <v>39</v>
      </c>
      <c r="Y4">
        <v>0</v>
      </c>
      <c r="Z4">
        <v>1</v>
      </c>
      <c r="AA4" t="s">
        <v>48</v>
      </c>
      <c r="AC4" s="7" t="s">
        <v>44</v>
      </c>
    </row>
    <row r="5" spans="1:64" ht="15.75" thickBot="1" x14ac:dyDescent="0.3">
      <c r="A5" t="s">
        <v>49</v>
      </c>
      <c r="B5" t="s">
        <v>50</v>
      </c>
      <c r="C5" s="25">
        <v>44362</v>
      </c>
      <c r="D5" s="15">
        <v>125000</v>
      </c>
      <c r="E5" t="s">
        <v>34</v>
      </c>
      <c r="F5" t="s">
        <v>35</v>
      </c>
      <c r="G5" s="15">
        <v>125000</v>
      </c>
      <c r="H5" s="15">
        <v>46700</v>
      </c>
      <c r="I5" s="20">
        <f>H5/G5*100</f>
        <v>37.36</v>
      </c>
      <c r="J5" s="15">
        <v>93432</v>
      </c>
      <c r="K5" s="15">
        <f>G5-0</f>
        <v>125000</v>
      </c>
      <c r="L5" s="15">
        <v>93432</v>
      </c>
      <c r="M5" s="30">
        <v>0</v>
      </c>
      <c r="N5" s="34">
        <v>0</v>
      </c>
      <c r="O5" s="39">
        <v>0.46800000000000003</v>
      </c>
      <c r="P5" s="39">
        <v>0.46800000000000003</v>
      </c>
      <c r="Q5" s="15" t="e">
        <f>K5/M5</f>
        <v>#DIV/0!</v>
      </c>
      <c r="R5" s="15">
        <f>K5/O5</f>
        <v>267094.01709401706</v>
      </c>
      <c r="S5" s="44">
        <f>K5/O5/43560</f>
        <v>6.131634919513707</v>
      </c>
      <c r="T5" s="39">
        <v>0</v>
      </c>
      <c r="U5" s="5" t="s">
        <v>36</v>
      </c>
      <c r="X5" t="s">
        <v>39</v>
      </c>
      <c r="Y5">
        <v>0</v>
      </c>
      <c r="Z5">
        <v>1</v>
      </c>
      <c r="AA5" s="6">
        <v>39707</v>
      </c>
      <c r="AC5" s="7" t="s">
        <v>40</v>
      </c>
    </row>
    <row r="6" spans="1:64" ht="15.75" thickTop="1" x14ac:dyDescent="0.25">
      <c r="A6" s="8"/>
      <c r="B6" s="8"/>
      <c r="C6" s="26" t="s">
        <v>57</v>
      </c>
      <c r="D6" s="16">
        <f>+SUM(D3:D5)</f>
        <v>1725000</v>
      </c>
      <c r="E6" s="8"/>
      <c r="F6" s="8"/>
      <c r="G6" s="16">
        <f>+SUM(G3:G5)</f>
        <v>1725000</v>
      </c>
      <c r="H6" s="16">
        <f>+SUM(H3:H5)</f>
        <v>924300</v>
      </c>
      <c r="I6" s="21"/>
      <c r="J6" s="16">
        <f>+SUM(J3:J5)</f>
        <v>2195245</v>
      </c>
      <c r="K6" s="16">
        <f>+SUM(K3:K5)</f>
        <v>534146</v>
      </c>
      <c r="L6" s="16">
        <f>+SUM(L3:L5)</f>
        <v>657752</v>
      </c>
      <c r="M6" s="31">
        <f>+SUM(M3:M5)</f>
        <v>185.27094099999999</v>
      </c>
      <c r="N6" s="35"/>
      <c r="O6" s="40">
        <f>+SUM(O3:O5)</f>
        <v>2.5230000000000001</v>
      </c>
      <c r="P6" s="40">
        <f>+SUM(P3:P5)</f>
        <v>1.625</v>
      </c>
      <c r="Q6" s="16"/>
      <c r="R6" s="16"/>
      <c r="S6" s="45"/>
      <c r="T6" s="40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64" x14ac:dyDescent="0.25">
      <c r="A7" s="10"/>
      <c r="B7" s="10"/>
      <c r="C7" s="27"/>
      <c r="D7" s="17"/>
      <c r="E7" s="10"/>
      <c r="F7" s="10"/>
      <c r="G7" s="17"/>
      <c r="H7" s="17" t="s">
        <v>58</v>
      </c>
      <c r="I7" s="22">
        <f>H6/G6*100</f>
        <v>53.582608695652176</v>
      </c>
      <c r="J7" s="17"/>
      <c r="K7" s="17"/>
      <c r="L7" s="17" t="s">
        <v>59</v>
      </c>
      <c r="M7" s="32"/>
      <c r="N7" s="36"/>
      <c r="O7" s="41" t="s">
        <v>59</v>
      </c>
      <c r="P7" s="41"/>
      <c r="Q7" s="17"/>
      <c r="R7" s="17" t="s">
        <v>59</v>
      </c>
      <c r="S7" s="46"/>
      <c r="T7" s="41"/>
      <c r="U7" s="11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64" x14ac:dyDescent="0.25">
      <c r="A8" s="12"/>
      <c r="B8" s="12"/>
      <c r="C8" s="28"/>
      <c r="D8" s="18"/>
      <c r="E8" s="12"/>
      <c r="F8" s="12"/>
      <c r="G8" s="18"/>
      <c r="H8" s="18" t="s">
        <v>60</v>
      </c>
      <c r="I8" s="23">
        <f>STDEV(I3:I5)</f>
        <v>10.757318636256782</v>
      </c>
      <c r="J8" s="18"/>
      <c r="K8" s="18"/>
      <c r="L8" s="18" t="s">
        <v>61</v>
      </c>
      <c r="M8" s="48">
        <f>K6/M6</f>
        <v>2883.053311636173</v>
      </c>
      <c r="N8" s="37"/>
      <c r="O8" s="42" t="s">
        <v>62</v>
      </c>
      <c r="P8" s="42">
        <f>K6/O6</f>
        <v>211710.6619104241</v>
      </c>
      <c r="Q8" s="18"/>
      <c r="R8" s="18" t="s">
        <v>63</v>
      </c>
      <c r="S8" s="47">
        <f>K6/O6/43560</f>
        <v>4.8602080328380186</v>
      </c>
      <c r="T8" s="42"/>
      <c r="U8" s="13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10" spans="1:64" x14ac:dyDescent="0.25">
      <c r="Q10" s="49"/>
      <c r="R10" s="50" t="s">
        <v>65</v>
      </c>
      <c r="S10" s="51">
        <v>4.8499999999999996</v>
      </c>
    </row>
    <row r="14" spans="1:64" x14ac:dyDescent="0.25">
      <c r="A14" s="52" t="s">
        <v>64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</row>
    <row r="15" spans="1:64" x14ac:dyDescent="0.25">
      <c r="A15" t="s">
        <v>54</v>
      </c>
      <c r="B15" t="s">
        <v>55</v>
      </c>
      <c r="C15" s="25">
        <v>44084</v>
      </c>
      <c r="D15" s="15">
        <v>60000</v>
      </c>
      <c r="E15" t="s">
        <v>34</v>
      </c>
      <c r="F15" t="s">
        <v>35</v>
      </c>
      <c r="G15" s="15">
        <v>60000</v>
      </c>
      <c r="H15" s="15">
        <v>121100</v>
      </c>
      <c r="I15" s="20">
        <f>H15/G15*100</f>
        <v>201.83333333333334</v>
      </c>
      <c r="J15" s="15">
        <v>242153</v>
      </c>
      <c r="K15" s="15">
        <f>G15-181926</f>
        <v>-121926</v>
      </c>
      <c r="L15" s="15">
        <v>60227</v>
      </c>
      <c r="M15" s="30">
        <v>0</v>
      </c>
      <c r="N15" s="34">
        <v>0</v>
      </c>
      <c r="O15" s="39">
        <v>0.30199999999999999</v>
      </c>
      <c r="P15" s="39">
        <v>0.30199999999999999</v>
      </c>
      <c r="Q15" s="15" t="e">
        <f>K15/M15</f>
        <v>#DIV/0!</v>
      </c>
      <c r="R15" s="15">
        <f>K15/O15</f>
        <v>-403728.47682119207</v>
      </c>
      <c r="S15" s="44">
        <f>K15/O15/43560</f>
        <v>-9.2683305055370084</v>
      </c>
      <c r="T15" s="39">
        <v>0</v>
      </c>
      <c r="U15" s="5" t="s">
        <v>36</v>
      </c>
      <c r="V15" t="s">
        <v>56</v>
      </c>
      <c r="X15" t="s">
        <v>39</v>
      </c>
      <c r="Y15">
        <v>0</v>
      </c>
      <c r="Z15">
        <v>1</v>
      </c>
      <c r="AA15" s="6">
        <v>44932</v>
      </c>
      <c r="AC15" s="7" t="s">
        <v>40</v>
      </c>
    </row>
    <row r="16" spans="1:64" x14ac:dyDescent="0.25">
      <c r="A16" t="s">
        <v>41</v>
      </c>
      <c r="B16" t="s">
        <v>42</v>
      </c>
      <c r="C16" s="25">
        <v>44204</v>
      </c>
      <c r="D16" s="15">
        <v>535407</v>
      </c>
      <c r="E16" t="s">
        <v>34</v>
      </c>
      <c r="F16" t="s">
        <v>35</v>
      </c>
      <c r="G16" s="15">
        <v>535407</v>
      </c>
      <c r="H16" s="15">
        <v>286300</v>
      </c>
      <c r="I16" s="20">
        <f>H16/G16*100</f>
        <v>53.473338973902095</v>
      </c>
      <c r="J16" s="15">
        <v>572665</v>
      </c>
      <c r="K16" s="15">
        <f>G16-503324</f>
        <v>32083</v>
      </c>
      <c r="L16" s="15">
        <v>69341</v>
      </c>
      <c r="M16" s="30">
        <v>0</v>
      </c>
      <c r="N16" s="34">
        <v>0</v>
      </c>
      <c r="O16" s="39">
        <v>0.34799999999999998</v>
      </c>
      <c r="P16" s="39">
        <v>0.34799999999999998</v>
      </c>
      <c r="Q16" s="15" t="e">
        <f>K16/M16</f>
        <v>#DIV/0!</v>
      </c>
      <c r="R16" s="15">
        <f>K16/O16</f>
        <v>92192.528735632193</v>
      </c>
      <c r="S16" s="44">
        <f>K16/O16/43560</f>
        <v>2.1164492363551926</v>
      </c>
      <c r="T16" s="39">
        <v>0</v>
      </c>
      <c r="U16" s="5" t="s">
        <v>36</v>
      </c>
      <c r="V16" t="s">
        <v>43</v>
      </c>
      <c r="X16" t="s">
        <v>39</v>
      </c>
      <c r="Y16">
        <v>0</v>
      </c>
      <c r="Z16">
        <v>1</v>
      </c>
      <c r="AA16" s="6">
        <v>44574</v>
      </c>
      <c r="AC16" s="7" t="s">
        <v>44</v>
      </c>
    </row>
    <row r="17" spans="1:29" x14ac:dyDescent="0.25">
      <c r="A17" t="s">
        <v>51</v>
      </c>
      <c r="B17" t="s">
        <v>52</v>
      </c>
      <c r="C17" s="25">
        <v>44568</v>
      </c>
      <c r="D17" s="15">
        <v>190000</v>
      </c>
      <c r="E17" t="s">
        <v>34</v>
      </c>
      <c r="F17" t="s">
        <v>35</v>
      </c>
      <c r="G17" s="15">
        <v>190000</v>
      </c>
      <c r="H17" s="15">
        <v>52900</v>
      </c>
      <c r="I17" s="20">
        <f>H17/G17*100</f>
        <v>27.842105263157897</v>
      </c>
      <c r="J17" s="15">
        <v>105734</v>
      </c>
      <c r="K17" s="15">
        <f>G17-0</f>
        <v>190000</v>
      </c>
      <c r="L17" s="15">
        <v>105734</v>
      </c>
      <c r="M17" s="30">
        <v>0</v>
      </c>
      <c r="N17" s="34">
        <v>0</v>
      </c>
      <c r="O17" s="39">
        <v>0.53</v>
      </c>
      <c r="P17" s="39">
        <v>0.53</v>
      </c>
      <c r="Q17" s="15" t="e">
        <f>K17/M17</f>
        <v>#DIV/0!</v>
      </c>
      <c r="R17" s="15">
        <f>K17/O17</f>
        <v>358490.56603773584</v>
      </c>
      <c r="S17" s="44">
        <f>K17/O17/43560</f>
        <v>8.2298109742363597</v>
      </c>
      <c r="T17" s="39">
        <v>0</v>
      </c>
      <c r="U17" s="5" t="s">
        <v>36</v>
      </c>
      <c r="V17" t="s">
        <v>53</v>
      </c>
      <c r="X17" t="s">
        <v>39</v>
      </c>
      <c r="Y17">
        <v>0</v>
      </c>
      <c r="Z17">
        <v>1</v>
      </c>
      <c r="AA17" s="6">
        <v>39707</v>
      </c>
      <c r="AC17" s="7" t="s">
        <v>40</v>
      </c>
    </row>
  </sheetData>
  <mergeCells count="2">
    <mergeCell ref="A14:AF14"/>
    <mergeCell ref="A1:AF1"/>
  </mergeCells>
  <conditionalFormatting sqref="A3:AF5 A16:AF17">
    <cfRule type="expression" dxfId="3" priority="5" stopIfTrue="1">
      <formula>MOD(ROW(),4)&gt;1</formula>
    </cfRule>
    <cfRule type="expression" dxfId="2" priority="6" stopIfTrue="1">
      <formula>MOD(ROW(),4)&lt;2</formula>
    </cfRule>
  </conditionalFormatting>
  <conditionalFormatting sqref="A15:AF16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2023-02-01T15:34:33Z</dcterms:created>
  <dcterms:modified xsi:type="dcterms:W3CDTF">2023-03-14T13:46:23Z</dcterms:modified>
</cp:coreProperties>
</file>