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20646281-F329-442F-9B6D-C67B4261F119}" xr6:coauthVersionLast="47" xr6:coauthVersionMax="47" xr10:uidLastSave="{00000000-0000-0000-0000-000000000000}"/>
  <bookViews>
    <workbookView xWindow="-120" yWindow="-120" windowWidth="29040" windowHeight="15840" activeTab="1" xr2:uid="{307C285A-A2DE-4E83-85EC-5BA625D24A3E}"/>
  </bookViews>
  <sheets>
    <sheet name="Blue Star South" sheetId="1" r:id="rId1"/>
    <sheet name="Outly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2" l="1"/>
  <c r="K9" i="2"/>
  <c r="I9" i="2"/>
  <c r="H9" i="2"/>
  <c r="L11" i="2" s="1"/>
  <c r="G9" i="2"/>
  <c r="D9" i="2"/>
  <c r="N8" i="2"/>
  <c r="M8" i="2"/>
  <c r="N7" i="2"/>
  <c r="M7" i="2"/>
  <c r="N6" i="2"/>
  <c r="M6" i="2"/>
  <c r="N5" i="2"/>
  <c r="M5" i="2"/>
  <c r="N4" i="2"/>
  <c r="M4" i="2"/>
  <c r="N3" i="2"/>
  <c r="M3" i="2"/>
  <c r="I3" i="1" l="1"/>
  <c r="K3" i="1"/>
  <c r="Q3" i="1" s="1"/>
  <c r="I6" i="1"/>
  <c r="K6" i="1"/>
  <c r="S6" i="1" s="1"/>
  <c r="K5" i="1"/>
  <c r="Q5" i="1" s="1"/>
  <c r="P8" i="1"/>
  <c r="O8" i="1"/>
  <c r="M8" i="1"/>
  <c r="L8" i="1"/>
  <c r="J8" i="1"/>
  <c r="H8" i="1"/>
  <c r="G8" i="1"/>
  <c r="D8" i="1"/>
  <c r="I5" i="1"/>
  <c r="K7" i="1"/>
  <c r="S7" i="1" s="1"/>
  <c r="I7" i="1"/>
  <c r="K4" i="1"/>
  <c r="S4" i="1" s="1"/>
  <c r="I4" i="1"/>
  <c r="R6" i="1" l="1"/>
  <c r="Q6" i="1"/>
  <c r="S3" i="1"/>
  <c r="R3" i="1"/>
  <c r="I10" i="1"/>
  <c r="I9" i="1"/>
  <c r="R5" i="1"/>
  <c r="S5" i="1"/>
  <c r="Q7" i="1"/>
  <c r="K8" i="1"/>
  <c r="R7" i="1"/>
  <c r="Q4" i="1"/>
  <c r="R4" i="1"/>
  <c r="S10" i="1" l="1"/>
  <c r="P10" i="1"/>
  <c r="M10" i="1"/>
</calcChain>
</file>

<file path=xl/sharedStrings.xml><?xml version="1.0" encoding="utf-8"?>
<sst xmlns="http://schemas.openxmlformats.org/spreadsheetml/2006/main" count="145" uniqueCount="93">
  <si>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</si>
  <si>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</si>
  <si>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</si>
  <si>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</si>
  <si>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</si>
  <si>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</si>
  <si>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</si>
  <si>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</si>
  <si>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</si>
  <si>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</si>
  <si>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</si>
  <si>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</si>
  <si>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</si>
  <si>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</si>
  <si>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</si>
  <si>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</si>
  <si>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</si>
  <si>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</si>
  <si>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</si>
  <si>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</si>
  <si>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</si>
  <si>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</si>
  <si>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</si>
  <si>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</si>
  <si>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</si>
  <si>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</si>
  <si>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</si>
  <si>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</si>
  <si>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</si>
  <si>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WD</t>
  </si>
  <si>
    <t>03-ARM'S LENGTH</t>
  </si>
  <si>
    <t>COM</t>
  </si>
  <si>
    <t>COM/IND</t>
  </si>
  <si>
    <t>201</t>
  </si>
  <si>
    <t>19-MULTI PARCEL ARM'S LENGTH</t>
  </si>
  <si>
    <t>NOT INSPECTED</t>
  </si>
  <si>
    <t>COM VAC</t>
  </si>
  <si>
    <t>202</t>
  </si>
  <si>
    <t>20-010-013-00</t>
  </si>
  <si>
    <t>3385 BLUESTAR HWY</t>
  </si>
  <si>
    <t>4692-665</t>
  </si>
  <si>
    <t>OFFICE BUILDINGS</t>
  </si>
  <si>
    <t>20-010-029-10</t>
  </si>
  <si>
    <t>BLUE STAR V/L</t>
  </si>
  <si>
    <t>4728-352</t>
  </si>
  <si>
    <t>20-010-036-20</t>
  </si>
  <si>
    <t>3277 BLUE STAR HWY</t>
  </si>
  <si>
    <t>4720-99</t>
  </si>
  <si>
    <t>VACANT PROPERTY</t>
  </si>
  <si>
    <t>4674-69</t>
  </si>
  <si>
    <t>20-010-037-10</t>
  </si>
  <si>
    <t>3291 BLUE STAR HWY</t>
  </si>
  <si>
    <t>20-010-037-00, 20-010-035-30</t>
  </si>
  <si>
    <t>GREENHOUSE COMM</t>
  </si>
  <si>
    <t>20-010-040-00</t>
  </si>
  <si>
    <t>3282 BLUE STAR HWY</t>
  </si>
  <si>
    <t>4737-512</t>
  </si>
  <si>
    <t>MOTEL EXT STAY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</si>
  <si>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</si>
  <si>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</si>
  <si>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</si>
  <si>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</si>
  <si>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</si>
  <si>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</si>
  <si>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</si>
  <si>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Concluded Sq Ft Rate</t>
  </si>
  <si>
    <t>Part Residential</t>
  </si>
  <si>
    <t>LAND TABLE comnd Not Downtown Commercial (BLUESTAR)</t>
  </si>
  <si>
    <t>Net SF</t>
  </si>
  <si>
    <t>Total SF</t>
  </si>
  <si>
    <t>Dollars/SF</t>
  </si>
  <si>
    <t>53-02-06-400-061</t>
  </si>
  <si>
    <t>1000 WASHINGTON AVE</t>
  </si>
  <si>
    <t>4728/732</t>
  </si>
  <si>
    <t>DOWNTOWN COM</t>
  </si>
  <si>
    <t>53-02-05-151-027</t>
  </si>
  <si>
    <t>877 WASHINGTON AVE</t>
  </si>
  <si>
    <t>4597/78</t>
  </si>
  <si>
    <t>53-02-06-200-093</t>
  </si>
  <si>
    <t>904 WASHINGTON AVE STE 100</t>
  </si>
  <si>
    <t>4592/655</t>
  </si>
  <si>
    <t>53-02-05-152-047</t>
  </si>
  <si>
    <t>973 WASHINGTON AVE</t>
  </si>
  <si>
    <t>4470/581</t>
  </si>
  <si>
    <t>59-600-003-00</t>
  </si>
  <si>
    <t>200 CENTER ST</t>
  </si>
  <si>
    <t>4705/521</t>
  </si>
  <si>
    <t>59-650-001-00</t>
  </si>
  <si>
    <t>382 CENTER ST</t>
  </si>
  <si>
    <t>4518/905</t>
  </si>
  <si>
    <t>per Net SF=&gt;</t>
  </si>
  <si>
    <t>Concluded SF rate</t>
  </si>
  <si>
    <t>LAND TABLE comnd Not Downtown Commercial (Outlying)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</si>
</sst>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  <numFmt numFmtId="169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6" fontId="2" fillId="2" borderId="0" xfId="0" applyNumberFormat="1" applyFont="1" applyFill="1" applyAlignment="1">
      <alignment horizontal="center"/>
    </xf>
    <xf numFmtId="6" fontId="0" fillId="0" borderId="0" xfId="0" applyNumberFormat="1"/>
    <xf numFmtId="6" fontId="3" fillId="3" borderId="1" xfId="0" applyNumberFormat="1" applyFont="1" applyFill="1" applyBorder="1"/>
    <xf numFmtId="6" fontId="3" fillId="3" borderId="0" xfId="0" applyNumberFormat="1" applyFont="1" applyFill="1"/>
    <xf numFmtId="6" fontId="3" fillId="3" borderId="2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164" fontId="3" fillId="3" borderId="2" xfId="0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6" fontId="2" fillId="2" borderId="0" xfId="0" applyNumberFormat="1" applyFont="1" applyFill="1" applyAlignment="1">
      <alignment horizontal="center"/>
    </xf>
    <xf numFmtId="166" fontId="0" fillId="0" borderId="0" xfId="0" applyNumberFormat="1"/>
    <xf numFmtId="166" fontId="3" fillId="3" borderId="1" xfId="0" applyNumberFormat="1" applyFont="1" applyFill="1" applyBorder="1"/>
    <xf numFmtId="166" fontId="3" fillId="3" borderId="0" xfId="0" applyNumberFormat="1" applyFont="1" applyFill="1"/>
    <xf numFmtId="167" fontId="2" fillId="2" borderId="0" xfId="0" applyNumberFormat="1" applyFont="1" applyFill="1" applyAlignment="1">
      <alignment horizontal="center"/>
    </xf>
    <xf numFmtId="167" fontId="0" fillId="0" borderId="0" xfId="0" applyNumberFormat="1"/>
    <xf numFmtId="167" fontId="3" fillId="3" borderId="1" xfId="0" applyNumberFormat="1" applyFont="1" applyFill="1" applyBorder="1"/>
    <xf numFmtId="167" fontId="3" fillId="3" borderId="0" xfId="0" applyNumberFormat="1" applyFont="1" applyFill="1"/>
    <xf numFmtId="167" fontId="3" fillId="3" borderId="2" xfId="0" applyNumberFormat="1" applyFont="1" applyFill="1" applyBorder="1"/>
    <xf numFmtId="40" fontId="2" fillId="2" borderId="0" xfId="0" applyNumberFormat="1" applyFont="1" applyFill="1" applyAlignment="1">
      <alignment horizontal="center"/>
    </xf>
    <xf numFmtId="40" fontId="0" fillId="0" borderId="0" xfId="0" applyNumberFormat="1"/>
    <xf numFmtId="40" fontId="3" fillId="3" borderId="1" xfId="0" applyNumberFormat="1" applyFont="1" applyFill="1" applyBorder="1"/>
    <xf numFmtId="40" fontId="3" fillId="3" borderId="0" xfId="0" applyNumberFormat="1" applyFont="1" applyFill="1"/>
    <xf numFmtId="40" fontId="3" fillId="3" borderId="2" xfId="0" applyNumberFormat="1" applyFont="1" applyFill="1" applyBorder="1"/>
    <xf numFmtId="8" fontId="2" fillId="2" borderId="0" xfId="0" applyNumberFormat="1" applyFont="1" applyFill="1" applyAlignment="1">
      <alignment horizontal="center"/>
    </xf>
    <xf numFmtId="8" fontId="0" fillId="0" borderId="0" xfId="0" applyNumberFormat="1"/>
    <xf numFmtId="8" fontId="3" fillId="3" borderId="1" xfId="0" applyNumberFormat="1" applyFont="1" applyFill="1" applyBorder="1"/>
    <xf numFmtId="8" fontId="3" fillId="3" borderId="0" xfId="0" applyNumberFormat="1" applyFont="1" applyFill="1"/>
    <xf numFmtId="8" fontId="3" fillId="3" borderId="2" xfId="0" applyNumberFormat="1" applyFont="1" applyFill="1" applyBorder="1"/>
    <xf numFmtId="168" fontId="3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8" fontId="0" fillId="4" borderId="0" xfId="0" applyNumberFormat="1" applyFill="1"/>
    <xf numFmtId="1" fontId="0" fillId="0" borderId="0" xfId="0" applyNumberFormat="1"/>
    <xf numFmtId="43" fontId="0" fillId="0" borderId="0" xfId="1" applyFont="1"/>
    <xf numFmtId="169" fontId="0" fillId="0" borderId="0" xfId="1" applyNumberFormat="1" applyFont="1"/>
    <xf numFmtId="43" fontId="0" fillId="0" borderId="0" xfId="0" applyNumberFormat="1"/>
    <xf numFmtId="167" fontId="0" fillId="4" borderId="0" xfId="0" applyNumberFormat="1" applyFill="1"/>
    <xf numFmtId="40" fontId="0" fillId="4" borderId="0" xfId="0" applyNumberFormat="1" applyFill="1" applyAlignment="1">
      <alignment horizontal="right"/>
    </xf>
    <xf numFmtId="40" fontId="0" fillId="4" borderId="0" xfId="0" applyNumberFormat="1" applyFill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27DD-43F6-44C4-8441-86BBF6EA3FC1}">
  <dimension ref="A1:BI27"/>
  <sheetViews>
    <sheetView workbookViewId="0">
      <selection sqref="A1:AC1"/>
    </sheetView>
  </sheetViews>
  <sheetFormatPr defaultRowHeight="15" x14ac:dyDescent="0.25"/>
  <cols>
    <col min="1" max="1" width="14.28515625" bestFit="1" customWidth="1"/>
    <col min="2" max="2" width="24.42578125" bestFit="1" customWidth="1"/>
    <col min="3" max="3" width="11.57031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customWidth="1"/>
    <col min="11" max="11" width="13.28515625" style="15" customWidth="1"/>
    <col min="12" max="12" width="14.42578125" style="15" customWidth="1"/>
    <col min="13" max="13" width="11.140625" style="30" customWidth="1"/>
    <col min="14" max="14" width="6.42578125" style="34" customWidth="1"/>
    <col min="15" max="15" width="14.28515625" style="39" customWidth="1"/>
    <col min="16" max="16" width="10.7109375" style="39" customWidth="1"/>
    <col min="17" max="17" width="10" style="15" customWidth="1"/>
    <col min="18" max="18" width="12" style="15" customWidth="1"/>
    <col min="19" max="19" width="11.85546875" style="44" customWidth="1"/>
    <col min="20" max="20" width="11.7109375" style="39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10.425781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20.85546875" bestFit="1" customWidth="1"/>
    <col min="29" max="29" width="5.42578125" bestFit="1" customWidth="1"/>
  </cols>
  <sheetData>
    <row r="1" spans="1:61" x14ac:dyDescent="0.25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61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25">
      <c r="A3" t="s">
        <v>38</v>
      </c>
      <c r="B3" t="s">
        <v>39</v>
      </c>
      <c r="C3" s="25">
        <v>44440</v>
      </c>
      <c r="D3" s="15">
        <v>387900</v>
      </c>
      <c r="E3" t="s">
        <v>29</v>
      </c>
      <c r="F3" t="s">
        <v>30</v>
      </c>
      <c r="G3" s="15">
        <v>387900</v>
      </c>
      <c r="H3" s="15">
        <v>186000</v>
      </c>
      <c r="I3" s="20">
        <f>H3/G3*100</f>
        <v>47.950502706883221</v>
      </c>
      <c r="J3" s="15">
        <v>409823</v>
      </c>
      <c r="K3" s="15">
        <f>G3-379060</f>
        <v>8840</v>
      </c>
      <c r="L3" s="15">
        <v>30763</v>
      </c>
      <c r="M3" s="30">
        <v>100</v>
      </c>
      <c r="N3" s="34">
        <v>0</v>
      </c>
      <c r="O3" s="39">
        <v>0.66</v>
      </c>
      <c r="P3" s="39">
        <v>0.66</v>
      </c>
      <c r="Q3" s="15">
        <f>K3/M3</f>
        <v>88.4</v>
      </c>
      <c r="R3" s="15">
        <f>K3/O3</f>
        <v>13393.939393939394</v>
      </c>
      <c r="S3" s="44">
        <f>K3/O3/43560</f>
        <v>0.30748253888749755</v>
      </c>
      <c r="T3" s="39">
        <v>100</v>
      </c>
      <c r="U3" s="5" t="s">
        <v>31</v>
      </c>
      <c r="V3" t="s">
        <v>40</v>
      </c>
      <c r="X3" t="s">
        <v>32</v>
      </c>
      <c r="Y3">
        <v>0</v>
      </c>
      <c r="Z3">
        <v>1</v>
      </c>
      <c r="AA3" s="6">
        <v>39573</v>
      </c>
      <c r="AB3" t="s">
        <v>41</v>
      </c>
      <c r="AC3" s="7" t="s">
        <v>33</v>
      </c>
    </row>
    <row r="4" spans="1:61" x14ac:dyDescent="0.25">
      <c r="A4" t="s">
        <v>42</v>
      </c>
      <c r="B4" t="s">
        <v>43</v>
      </c>
      <c r="C4" s="25">
        <v>44596</v>
      </c>
      <c r="D4" s="15">
        <v>115900</v>
      </c>
      <c r="E4" t="s">
        <v>29</v>
      </c>
      <c r="F4" t="s">
        <v>30</v>
      </c>
      <c r="G4" s="15">
        <v>115900</v>
      </c>
      <c r="H4" s="15">
        <v>41800</v>
      </c>
      <c r="I4" s="20">
        <f>H4/G4*100</f>
        <v>36.065573770491802</v>
      </c>
      <c r="J4" s="15">
        <v>110464</v>
      </c>
      <c r="K4" s="15">
        <f>G4-0</f>
        <v>115900</v>
      </c>
      <c r="L4" s="15">
        <v>110464</v>
      </c>
      <c r="M4" s="30">
        <v>320</v>
      </c>
      <c r="N4" s="34">
        <v>0</v>
      </c>
      <c r="O4" s="39">
        <v>2.37</v>
      </c>
      <c r="P4" s="39">
        <v>2.37</v>
      </c>
      <c r="Q4" s="15">
        <f>K4/M4</f>
        <v>362.1875</v>
      </c>
      <c r="R4" s="15">
        <f>K4/O4</f>
        <v>48902.95358649789</v>
      </c>
      <c r="S4" s="44">
        <f>K4/O4/43560</f>
        <v>1.1226573366964621</v>
      </c>
      <c r="T4" s="39">
        <v>320</v>
      </c>
      <c r="U4" s="5" t="s">
        <v>31</v>
      </c>
      <c r="V4" t="s">
        <v>44</v>
      </c>
      <c r="X4" t="s">
        <v>32</v>
      </c>
      <c r="Y4">
        <v>0</v>
      </c>
      <c r="Z4">
        <v>0</v>
      </c>
      <c r="AA4" t="s">
        <v>35</v>
      </c>
      <c r="AB4" t="s">
        <v>36</v>
      </c>
      <c r="AC4" s="7" t="s">
        <v>37</v>
      </c>
    </row>
    <row r="5" spans="1:61" ht="15.75" thickBot="1" x14ac:dyDescent="0.3">
      <c r="A5" t="s">
        <v>50</v>
      </c>
      <c r="B5" t="s">
        <v>51</v>
      </c>
      <c r="C5" s="25">
        <v>44449</v>
      </c>
      <c r="D5" s="15">
        <v>700000</v>
      </c>
      <c r="E5" t="s">
        <v>29</v>
      </c>
      <c r="F5" t="s">
        <v>34</v>
      </c>
      <c r="G5" s="15">
        <v>700000</v>
      </c>
      <c r="H5" s="15">
        <v>218100</v>
      </c>
      <c r="I5" s="20">
        <f>H5/G5*100</f>
        <v>31.157142857142855</v>
      </c>
      <c r="J5" s="15">
        <v>551307</v>
      </c>
      <c r="K5" s="15">
        <f>G5-470327-29146</f>
        <v>200527</v>
      </c>
      <c r="L5" s="15">
        <v>173293</v>
      </c>
      <c r="M5" s="30">
        <v>105</v>
      </c>
      <c r="N5" s="34">
        <v>0</v>
      </c>
      <c r="O5" s="39">
        <v>6.55</v>
      </c>
      <c r="P5" s="39">
        <v>2.5779999999999998</v>
      </c>
      <c r="Q5" s="15">
        <f>K5/M5</f>
        <v>1909.7809523809524</v>
      </c>
      <c r="R5" s="15">
        <f>K5/O5</f>
        <v>30614.809160305344</v>
      </c>
      <c r="S5" s="44">
        <f>K5/O5/43560</f>
        <v>0.70281931038350187</v>
      </c>
      <c r="T5" s="39">
        <v>105</v>
      </c>
      <c r="U5" s="5" t="s">
        <v>31</v>
      </c>
      <c r="V5" t="s">
        <v>49</v>
      </c>
      <c r="W5" t="s">
        <v>52</v>
      </c>
      <c r="X5" t="s">
        <v>32</v>
      </c>
      <c r="Y5">
        <v>0</v>
      </c>
      <c r="Z5">
        <v>1</v>
      </c>
      <c r="AA5" s="6">
        <v>44938</v>
      </c>
      <c r="AB5" t="s">
        <v>53</v>
      </c>
      <c r="AC5" s="7" t="s">
        <v>33</v>
      </c>
    </row>
    <row r="6" spans="1:61" x14ac:dyDescent="0.25">
      <c r="A6" t="s">
        <v>54</v>
      </c>
      <c r="B6" t="s">
        <v>55</v>
      </c>
      <c r="C6" s="25">
        <v>44620</v>
      </c>
      <c r="D6" s="15">
        <v>225000</v>
      </c>
      <c r="E6" t="s">
        <v>29</v>
      </c>
      <c r="F6" t="s">
        <v>30</v>
      </c>
      <c r="G6" s="15">
        <v>225000</v>
      </c>
      <c r="H6" s="15">
        <v>88800</v>
      </c>
      <c r="I6" s="20">
        <f>H6/G6*100</f>
        <v>39.466666666666669</v>
      </c>
      <c r="J6" s="15">
        <v>283164</v>
      </c>
      <c r="K6" s="15">
        <f>G6-143691-2900-3877</f>
        <v>74532</v>
      </c>
      <c r="L6" s="15">
        <v>132696</v>
      </c>
      <c r="M6" s="30">
        <v>310</v>
      </c>
      <c r="N6" s="34">
        <v>0</v>
      </c>
      <c r="O6" s="39">
        <v>2.847</v>
      </c>
      <c r="P6" s="39">
        <v>2.847</v>
      </c>
      <c r="Q6" s="15">
        <f>K6/M6</f>
        <v>240.42580645161291</v>
      </c>
      <c r="R6" s="15">
        <f>K6/O6</f>
        <v>26179.135932560592</v>
      </c>
      <c r="S6" s="44">
        <f>K6/O6/43560</f>
        <v>0.60099026475116146</v>
      </c>
      <c r="T6" s="39">
        <v>310</v>
      </c>
      <c r="U6" s="5" t="s">
        <v>31</v>
      </c>
      <c r="V6" t="s">
        <v>56</v>
      </c>
      <c r="X6" t="s">
        <v>32</v>
      </c>
      <c r="Y6">
        <v>0</v>
      </c>
      <c r="Z6">
        <v>1</v>
      </c>
      <c r="AA6" s="6">
        <v>39559</v>
      </c>
      <c r="AB6" t="s">
        <v>57</v>
      </c>
      <c r="AC6" s="7" t="s">
        <v>33</v>
      </c>
    </row>
    <row r="7" spans="1:61" ht="15.75" thickBot="1" x14ac:dyDescent="0.3">
      <c r="A7" t="s">
        <v>45</v>
      </c>
      <c r="B7" t="s">
        <v>46</v>
      </c>
      <c r="C7" s="25">
        <v>44571</v>
      </c>
      <c r="D7" s="15">
        <v>345000</v>
      </c>
      <c r="E7" t="s">
        <v>29</v>
      </c>
      <c r="F7" t="s">
        <v>30</v>
      </c>
      <c r="G7" s="15">
        <v>345000</v>
      </c>
      <c r="H7" s="15">
        <v>69300</v>
      </c>
      <c r="I7" s="20">
        <f>H7/G7*100</f>
        <v>20.086956521739129</v>
      </c>
      <c r="J7" s="15">
        <v>170156</v>
      </c>
      <c r="K7" s="15">
        <f>G7-27159</f>
        <v>317841</v>
      </c>
      <c r="L7" s="15">
        <v>142997</v>
      </c>
      <c r="M7" s="30">
        <v>1311.47</v>
      </c>
      <c r="N7" s="34">
        <v>0</v>
      </c>
      <c r="O7" s="39">
        <v>3.0680000000000001</v>
      </c>
      <c r="P7" s="39">
        <v>3.0680000000000001</v>
      </c>
      <c r="Q7" s="15">
        <f>K7/M7</f>
        <v>242.35476221339414</v>
      </c>
      <c r="R7" s="15">
        <f>K7/O7</f>
        <v>103598.76140808345</v>
      </c>
      <c r="S7" s="44">
        <f>K7/O7/43560</f>
        <v>2.3783003078072418</v>
      </c>
      <c r="T7" s="39">
        <v>1311.47</v>
      </c>
      <c r="U7" s="5" t="s">
        <v>31</v>
      </c>
      <c r="V7" t="s">
        <v>47</v>
      </c>
      <c r="X7" t="s">
        <v>32</v>
      </c>
      <c r="Y7">
        <v>0</v>
      </c>
      <c r="Z7">
        <v>1</v>
      </c>
      <c r="AA7" s="6">
        <v>39559</v>
      </c>
      <c r="AB7" t="s">
        <v>48</v>
      </c>
      <c r="AC7" s="7" t="s">
        <v>33</v>
      </c>
      <c r="AD7" t="s">
        <v>66</v>
      </c>
    </row>
    <row r="8" spans="1:61" ht="15.75" thickTop="1" x14ac:dyDescent="0.25">
      <c r="A8" s="8"/>
      <c r="B8" s="8"/>
      <c r="C8" s="26" t="s">
        <v>58</v>
      </c>
      <c r="D8" s="16">
        <f>+SUM(D3:D7)</f>
        <v>1773800</v>
      </c>
      <c r="E8" s="8"/>
      <c r="F8" s="8"/>
      <c r="G8" s="16">
        <f>+SUM(G3:G7)</f>
        <v>1773800</v>
      </c>
      <c r="H8" s="16">
        <f>+SUM(H3:H7)</f>
        <v>604000</v>
      </c>
      <c r="I8" s="21"/>
      <c r="J8" s="16">
        <f>+SUM(J3:J7)</f>
        <v>1524914</v>
      </c>
      <c r="K8" s="16">
        <f>+SUM(K3:K7)</f>
        <v>717640</v>
      </c>
      <c r="L8" s="16">
        <f>+SUM(L3:L7)</f>
        <v>590213</v>
      </c>
      <c r="M8" s="31">
        <f>+SUM(M3:M7)</f>
        <v>2146.4700000000003</v>
      </c>
      <c r="N8" s="35"/>
      <c r="O8" s="40">
        <f>+SUM(O3:O7)</f>
        <v>15.494999999999999</v>
      </c>
      <c r="P8" s="40">
        <f>+SUM(P3:P7)</f>
        <v>11.523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</row>
    <row r="9" spans="1:61" x14ac:dyDescent="0.25">
      <c r="A9" s="10"/>
      <c r="B9" s="10"/>
      <c r="C9" s="27"/>
      <c r="D9" s="17"/>
      <c r="E9" s="10"/>
      <c r="F9" s="10"/>
      <c r="G9" s="17"/>
      <c r="H9" s="17" t="s">
        <v>59</v>
      </c>
      <c r="I9" s="22">
        <f>H8/G8*100</f>
        <v>34.051189536588119</v>
      </c>
      <c r="J9" s="17"/>
      <c r="K9" s="17"/>
      <c r="L9" s="17" t="s">
        <v>60</v>
      </c>
      <c r="M9" s="32"/>
      <c r="N9" s="36"/>
      <c r="O9" s="41" t="s">
        <v>60</v>
      </c>
      <c r="P9" s="41"/>
      <c r="Q9" s="17"/>
      <c r="R9" s="17" t="s">
        <v>60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</row>
    <row r="10" spans="1:61" x14ac:dyDescent="0.25">
      <c r="A10" s="12"/>
      <c r="B10" s="12"/>
      <c r="C10" s="28"/>
      <c r="D10" s="18"/>
      <c r="E10" s="12"/>
      <c r="F10" s="12"/>
      <c r="G10" s="18"/>
      <c r="H10" s="18" t="s">
        <v>61</v>
      </c>
      <c r="I10" s="23">
        <f>STDEV(I3:I7)</f>
        <v>10.319321352878692</v>
      </c>
      <c r="J10" s="18"/>
      <c r="K10" s="18"/>
      <c r="L10" s="18" t="s">
        <v>62</v>
      </c>
      <c r="M10" s="48">
        <f>K8/M8</f>
        <v>334.33497789393743</v>
      </c>
      <c r="N10" s="37"/>
      <c r="O10" s="42" t="s">
        <v>63</v>
      </c>
      <c r="P10" s="42">
        <f>K8/O8</f>
        <v>46314.294933849633</v>
      </c>
      <c r="Q10" s="18"/>
      <c r="R10" s="18" t="s">
        <v>64</v>
      </c>
      <c r="S10" s="47">
        <f>K8/O8/43560</f>
        <v>1.0632299112454002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</row>
    <row r="12" spans="1:61" x14ac:dyDescent="0.25">
      <c r="Q12" s="49"/>
      <c r="R12" s="50" t="s">
        <v>65</v>
      </c>
      <c r="S12" s="51">
        <v>1.06</v>
      </c>
    </row>
    <row r="23" spans="3:4" x14ac:dyDescent="0.25">
      <c r="C23" s="52"/>
      <c r="D23" s="53"/>
    </row>
    <row r="24" spans="3:4" x14ac:dyDescent="0.25">
      <c r="C24" s="52"/>
      <c r="D24" s="53"/>
    </row>
    <row r="25" spans="3:4" x14ac:dyDescent="0.25">
      <c r="C25" s="52"/>
      <c r="D25" s="53"/>
    </row>
    <row r="27" spans="3:4" x14ac:dyDescent="0.25">
      <c r="C27" s="54"/>
      <c r="D27" s="55"/>
    </row>
  </sheetData>
  <mergeCells count="1">
    <mergeCell ref="A1:AC1"/>
  </mergeCells>
  <conditionalFormatting sqref="A3:AC7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C5E2-FB81-4926-A3F3-E78FE5A52C59}">
  <dimension ref="A1:AV13"/>
  <sheetViews>
    <sheetView tabSelected="1" view="pageBreakPreview" zoomScaleNormal="100" zoomScaleSheetLayoutView="100" workbookViewId="0">
      <selection activeCell="K17" sqref="K17"/>
    </sheetView>
  </sheetViews>
  <sheetFormatPr defaultRowHeight="15" x14ac:dyDescent="0.25"/>
  <cols>
    <col min="1" max="1" width="14.28515625" bestFit="1" customWidth="1"/>
    <col min="2" max="2" width="16.28515625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8.42578125" customWidth="1"/>
    <col min="7" max="7" width="10.85546875" style="15" bestFit="1" customWidth="1"/>
    <col min="8" max="8" width="13.28515625" style="15" bestFit="1" customWidth="1"/>
    <col min="9" max="9" width="11.140625" style="30" bestFit="1" customWidth="1"/>
    <col min="10" max="10" width="6.42578125" style="34" bestFit="1" customWidth="1"/>
    <col min="11" max="11" width="14.28515625" style="39" bestFit="1" customWidth="1"/>
    <col min="12" max="12" width="10.7109375" style="39" bestFit="1" customWidth="1"/>
    <col min="13" max="13" width="10" style="15" bestFit="1" customWidth="1"/>
    <col min="14" max="14" width="12" style="15" bestFit="1" customWidth="1"/>
    <col min="15" max="15" width="10.5703125" bestFit="1" customWidth="1"/>
    <col min="16" max="16" width="17.7109375" bestFit="1" customWidth="1"/>
  </cols>
  <sheetData>
    <row r="1" spans="1:48" x14ac:dyDescent="0.25">
      <c r="A1" s="59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48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10</v>
      </c>
      <c r="I2" s="29" t="s">
        <v>12</v>
      </c>
      <c r="J2" s="33" t="s">
        <v>13</v>
      </c>
      <c r="K2" s="38" t="s">
        <v>68</v>
      </c>
      <c r="L2" s="38" t="s">
        <v>69</v>
      </c>
      <c r="M2" s="14" t="s">
        <v>16</v>
      </c>
      <c r="N2" s="14" t="s">
        <v>70</v>
      </c>
      <c r="O2" s="1" t="s">
        <v>21</v>
      </c>
      <c r="P2" s="1" t="s">
        <v>23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t="s">
        <v>71</v>
      </c>
      <c r="B3" t="s">
        <v>72</v>
      </c>
      <c r="C3" s="25">
        <v>44588</v>
      </c>
      <c r="D3" s="15">
        <v>575000</v>
      </c>
      <c r="E3" t="s">
        <v>29</v>
      </c>
      <c r="F3" t="s">
        <v>30</v>
      </c>
      <c r="G3" s="15">
        <v>575000</v>
      </c>
      <c r="H3" s="15">
        <v>336107.66183211119</v>
      </c>
      <c r="I3" s="30">
        <v>183.78</v>
      </c>
      <c r="J3" s="34">
        <v>0</v>
      </c>
      <c r="K3" s="39">
        <v>48351.6</v>
      </c>
      <c r="L3" s="39">
        <v>48351.6</v>
      </c>
      <c r="M3" s="15">
        <f t="shared" ref="M3:M8" si="0">H3/I3</f>
        <v>1828.8587541196605</v>
      </c>
      <c r="N3" s="44">
        <f t="shared" ref="N3:N8" si="1">H3/K3</f>
        <v>6.9513245028522572</v>
      </c>
      <c r="O3" t="s">
        <v>73</v>
      </c>
      <c r="P3" t="s">
        <v>74</v>
      </c>
      <c r="V3" s="2"/>
      <c r="AM3" s="2"/>
      <c r="AO3" s="2"/>
    </row>
    <row r="4" spans="1:48" x14ac:dyDescent="0.25">
      <c r="A4" t="s">
        <v>75</v>
      </c>
      <c r="B4" t="s">
        <v>76</v>
      </c>
      <c r="C4" s="25">
        <v>44281</v>
      </c>
      <c r="D4" s="15">
        <v>500000</v>
      </c>
      <c r="E4" t="s">
        <v>29</v>
      </c>
      <c r="F4" t="s">
        <v>30</v>
      </c>
      <c r="G4" s="15">
        <v>495000</v>
      </c>
      <c r="H4" s="15">
        <v>234712.13345181357</v>
      </c>
      <c r="I4" s="30">
        <v>167</v>
      </c>
      <c r="J4" s="34">
        <v>0</v>
      </c>
      <c r="K4" s="39">
        <v>33541.199999999997</v>
      </c>
      <c r="L4" s="39">
        <v>33541.199999999997</v>
      </c>
      <c r="M4" s="15">
        <f t="shared" si="0"/>
        <v>1405.4618769569674</v>
      </c>
      <c r="N4" s="44">
        <f t="shared" si="1"/>
        <v>6.9977261830767414</v>
      </c>
      <c r="O4" t="s">
        <v>77</v>
      </c>
      <c r="P4" t="s">
        <v>74</v>
      </c>
    </row>
    <row r="5" spans="1:48" x14ac:dyDescent="0.25">
      <c r="A5" t="s">
        <v>78</v>
      </c>
      <c r="B5" t="s">
        <v>79</v>
      </c>
      <c r="C5" s="25">
        <v>44270</v>
      </c>
      <c r="D5" s="15">
        <v>1265000</v>
      </c>
      <c r="E5" t="s">
        <v>29</v>
      </c>
      <c r="F5" t="s">
        <v>30</v>
      </c>
      <c r="G5" s="15">
        <v>1265000</v>
      </c>
      <c r="H5" s="15">
        <v>425784.24270522443</v>
      </c>
      <c r="I5" s="30">
        <v>216</v>
      </c>
      <c r="J5" s="34">
        <v>0</v>
      </c>
      <c r="K5" s="39">
        <v>69696</v>
      </c>
      <c r="L5" s="39">
        <v>69696</v>
      </c>
      <c r="M5" s="15">
        <f t="shared" si="0"/>
        <v>1971.2233458575206</v>
      </c>
      <c r="N5" s="44">
        <f t="shared" si="1"/>
        <v>6.1091632619551257</v>
      </c>
      <c r="O5" t="s">
        <v>80</v>
      </c>
      <c r="P5" t="s">
        <v>74</v>
      </c>
    </row>
    <row r="6" spans="1:48" x14ac:dyDescent="0.25">
      <c r="A6" t="s">
        <v>81</v>
      </c>
      <c r="B6" t="s">
        <v>82</v>
      </c>
      <c r="C6" s="25">
        <v>43983</v>
      </c>
      <c r="D6" s="15">
        <v>1269307</v>
      </c>
      <c r="E6" t="s">
        <v>29</v>
      </c>
      <c r="F6" t="s">
        <v>30</v>
      </c>
      <c r="G6" s="15">
        <v>1269307</v>
      </c>
      <c r="H6" s="15">
        <v>427871.61729393672</v>
      </c>
      <c r="I6" s="30">
        <v>254.51</v>
      </c>
      <c r="J6" s="34">
        <v>0</v>
      </c>
      <c r="K6" s="39">
        <v>61082.400000000001</v>
      </c>
      <c r="L6" s="39">
        <v>61082.400000000001</v>
      </c>
      <c r="M6" s="15">
        <f t="shared" si="0"/>
        <v>1681.1583721422999</v>
      </c>
      <c r="N6" s="44">
        <f t="shared" si="1"/>
        <v>7.0048265505929157</v>
      </c>
      <c r="O6" t="s">
        <v>83</v>
      </c>
      <c r="P6" t="s">
        <v>74</v>
      </c>
    </row>
    <row r="7" spans="1:48" x14ac:dyDescent="0.25">
      <c r="A7" t="s">
        <v>84</v>
      </c>
      <c r="B7" t="s">
        <v>85</v>
      </c>
      <c r="C7" s="25">
        <v>44529</v>
      </c>
      <c r="D7" s="15">
        <v>75000</v>
      </c>
      <c r="E7" t="s">
        <v>29</v>
      </c>
      <c r="F7" t="s">
        <v>30</v>
      </c>
      <c r="G7" s="15">
        <v>75000</v>
      </c>
      <c r="H7" s="15">
        <v>75000</v>
      </c>
      <c r="I7" s="30">
        <v>80.069999999999993</v>
      </c>
      <c r="J7" s="34">
        <v>0</v>
      </c>
      <c r="K7" s="39">
        <v>12000</v>
      </c>
      <c r="L7" s="39">
        <v>12000</v>
      </c>
      <c r="M7" s="15">
        <f t="shared" si="0"/>
        <v>936.68040464593491</v>
      </c>
      <c r="N7" s="44">
        <f t="shared" si="1"/>
        <v>6.25</v>
      </c>
      <c r="O7" t="s">
        <v>86</v>
      </c>
      <c r="P7" t="s">
        <v>74</v>
      </c>
    </row>
    <row r="8" spans="1:48" ht="15.75" thickBot="1" x14ac:dyDescent="0.3">
      <c r="A8" t="s">
        <v>87</v>
      </c>
      <c r="B8" t="s">
        <v>88</v>
      </c>
      <c r="C8" s="25">
        <v>44104</v>
      </c>
      <c r="D8" s="15">
        <v>107500</v>
      </c>
      <c r="E8" t="s">
        <v>29</v>
      </c>
      <c r="F8" t="s">
        <v>30</v>
      </c>
      <c r="G8" s="15">
        <v>107500</v>
      </c>
      <c r="H8" s="15">
        <v>107500</v>
      </c>
      <c r="I8" s="30">
        <v>103.94</v>
      </c>
      <c r="J8" s="34">
        <v>0</v>
      </c>
      <c r="K8" s="39">
        <v>21780</v>
      </c>
      <c r="L8" s="39">
        <v>21780</v>
      </c>
      <c r="M8" s="15">
        <f t="shared" si="0"/>
        <v>1034.2505291514335</v>
      </c>
      <c r="N8" s="44">
        <f t="shared" si="1"/>
        <v>4.9357208448117538</v>
      </c>
      <c r="O8" t="s">
        <v>89</v>
      </c>
      <c r="P8" t="s">
        <v>74</v>
      </c>
    </row>
    <row r="9" spans="1:48" ht="15.75" thickTop="1" x14ac:dyDescent="0.25">
      <c r="A9" s="8"/>
      <c r="B9" s="8"/>
      <c r="C9" s="26" t="s">
        <v>58</v>
      </c>
      <c r="D9" s="16">
        <f>+SUM(D3:D8)</f>
        <v>3791807</v>
      </c>
      <c r="E9" s="8"/>
      <c r="F9" s="8"/>
      <c r="G9" s="16">
        <f>+SUM(G3:G8)</f>
        <v>3786807</v>
      </c>
      <c r="H9" s="16">
        <f>+SUM(H3:H8)</f>
        <v>1606975.655283086</v>
      </c>
      <c r="I9" s="31">
        <f>+SUM(I3:I8)</f>
        <v>1005.3</v>
      </c>
      <c r="J9" s="35"/>
      <c r="K9" s="40">
        <f>+SUM(K3:K8)</f>
        <v>246451.19999999998</v>
      </c>
      <c r="L9" s="40">
        <f>+SUM(L3:L8)</f>
        <v>246451.19999999998</v>
      </c>
      <c r="M9" s="16"/>
      <c r="N9" s="16"/>
      <c r="O9" s="8"/>
      <c r="P9" s="8"/>
    </row>
    <row r="10" spans="1:48" x14ac:dyDescent="0.25">
      <c r="A10" s="10"/>
      <c r="B10" s="10"/>
      <c r="C10" s="27"/>
      <c r="D10" s="17"/>
      <c r="E10" s="10"/>
      <c r="F10" s="10"/>
      <c r="G10" s="17"/>
      <c r="H10" s="17"/>
      <c r="I10" s="32"/>
      <c r="J10" s="36"/>
      <c r="K10" s="41" t="s">
        <v>60</v>
      </c>
      <c r="L10" s="41"/>
      <c r="M10" s="17"/>
      <c r="N10" s="17"/>
      <c r="O10" s="10"/>
      <c r="P10" s="10"/>
    </row>
    <row r="11" spans="1:48" x14ac:dyDescent="0.25">
      <c r="A11" s="12"/>
      <c r="B11" s="12"/>
      <c r="C11" s="28"/>
      <c r="D11" s="18"/>
      <c r="E11" s="12"/>
      <c r="F11" s="12"/>
      <c r="G11" s="18"/>
      <c r="H11" s="18"/>
      <c r="I11" s="48"/>
      <c r="J11" s="37"/>
      <c r="K11" s="42" t="s">
        <v>90</v>
      </c>
      <c r="L11" s="42">
        <f>H9/K9</f>
        <v>6.5204618816345228</v>
      </c>
      <c r="M11" s="18"/>
      <c r="N11" s="18"/>
      <c r="O11" s="12"/>
      <c r="P11" s="12"/>
    </row>
    <row r="13" spans="1:48" x14ac:dyDescent="0.25">
      <c r="J13" s="56"/>
      <c r="K13" s="57" t="s">
        <v>91</v>
      </c>
      <c r="L13" s="58">
        <v>6.5</v>
      </c>
    </row>
  </sheetData>
  <mergeCells count="1">
    <mergeCell ref="A1:P1"/>
  </mergeCells>
  <conditionalFormatting sqref="A3:P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Blue Star South</vt:lpstr>
      <vt:lpstr>Outlying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Meyaard</dc:creator>
  <cp:lastModifiedBy>Assessor</cp:lastModifiedBy>
  <dcterms:created xsi:type="dcterms:W3CDTF">2023-01-26T21:11:45Z</dcterms:created>
  <dcterms:modified xsi:type="dcterms:W3CDTF">2023-03-14T13:46:02Z</dcterms:modified>
</cp:coreProperties>
</file>